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always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leksandraPawelec\Downloads\"/>
    </mc:Choice>
  </mc:AlternateContent>
  <xr:revisionPtr revIDLastSave="0" documentId="13_ncr:1_{5DF9A4BD-BCBC-42A5-8749-382DECB59E53}" xr6:coauthVersionLast="47" xr6:coauthVersionMax="47" xr10:uidLastSave="{00000000-0000-0000-0000-000000000000}"/>
  <bookViews>
    <workbookView xWindow="-108" yWindow="-108" windowWidth="23256" windowHeight="12456" tabRatio="797" firstSheet="4" activeTab="4" xr2:uid="{00000000-000D-0000-FFFF-FFFF00000000}"/>
  </bookViews>
  <sheets>
    <sheet name="Arkusz3" sheetId="100" state="veryHidden" r:id="rId1"/>
    <sheet name="kurs_nbp" sheetId="125" state="hidden" r:id="rId2"/>
    <sheet name="spis treści" sheetId="57" state="hidden" r:id="rId3"/>
    <sheet name="PKD" sheetId="97" state="hidden" r:id="rId4"/>
    <sheet name="Bilans" sheetId="96" r:id="rId5"/>
    <sheet name="RZiS Por. " sheetId="7" r:id="rId6"/>
    <sheet name="FORMATKA_RPP bezpośredni" sheetId="84" state="hidden" r:id="rId7"/>
    <sheet name="RZiS Kal." sheetId="31" state="hidden" r:id="rId8"/>
    <sheet name="ZZwKW" sheetId="59" r:id="rId9"/>
    <sheet name="CF mp" sheetId="60" r:id="rId10"/>
    <sheet name="CF mb" sheetId="65" state="hidden" r:id="rId11"/>
    <sheet name="Informacja dodatkowa" sheetId="40" r:id="rId12"/>
    <sheet name="Wskaźniki" sheetId="126" r:id="rId13"/>
    <sheet name="SPRAWOZDANIE" sheetId="70" state="hidden" r:id="rId14"/>
    <sheet name="SPRAWOZDANIE S.A." sheetId="73" state="hidden" r:id="rId15"/>
  </sheets>
  <definedNames>
    <definedName name="_xlnm._FilterDatabase" localSheetId="1" hidden="1">kurs_nbp!$A$1:$F$23</definedName>
    <definedName name="_xlnm._FilterDatabase" localSheetId="3" hidden="1">PKD!$A$1:$B$656</definedName>
    <definedName name="adres">#REF!</definedName>
    <definedName name="adresA786">#REF!</definedName>
    <definedName name="arkusz_korekt">#REF!</definedName>
    <definedName name="DaneZewnętrzne_1" localSheetId="0" hidden="1">Arkusz3!$B$1:$B$49</definedName>
    <definedName name="datrap">#REF!</definedName>
    <definedName name="dzb">#REF!</definedName>
    <definedName name="dzbo">#REF!</definedName>
    <definedName name="gdzie">#REF!</definedName>
    <definedName name="gdzie2">#REF!</definedName>
    <definedName name="jezyk">#REF!</definedName>
    <definedName name="jezyk1">#REF!</definedName>
    <definedName name="kapital">#REF!</definedName>
    <definedName name="kod">#REF!</definedName>
    <definedName name="ksh">#REF!</definedName>
    <definedName name="nazwa_spolki">#REF!</definedName>
    <definedName name="_xlnm.Print_Area" localSheetId="4">Bilans!$A$2:$D$156</definedName>
    <definedName name="_xlnm.Print_Area" localSheetId="10">'CF mb'!$B$2:$J$94</definedName>
    <definedName name="_xlnm.Print_Area" localSheetId="9">'CF mp'!$A$1:$C$75</definedName>
    <definedName name="_xlnm.Print_Area" localSheetId="11">'Informacja dodatkowa'!$A$2:$F$696</definedName>
    <definedName name="_xlnm.Print_Area" localSheetId="7">'RZiS Kal.'!$B$2:$G$78</definedName>
    <definedName name="_xlnm.Print_Area" localSheetId="5">'RZiS Por. '!$A$2:$C$64</definedName>
    <definedName name="_xlnm.Print_Area" localSheetId="2">'spis treści'!$C$1:$C$35</definedName>
    <definedName name="_xlnm.Print_Area" localSheetId="13">SPRAWOZDANIE!$B$2:$V$245</definedName>
    <definedName name="_xlnm.Print_Area" localSheetId="14">'SPRAWOZDANIE S.A.'!$B$2:$V$253</definedName>
    <definedName name="_xlnm.Print_Area" localSheetId="8">ZZwKW!#REF!</definedName>
    <definedName name="oddzial">#REF!</definedName>
    <definedName name="oddzial_dane_tabela">#REF!</definedName>
    <definedName name="oddzial_de">#REF!</definedName>
    <definedName name="oddzial_eng">#REF!</definedName>
    <definedName name="oddzial_w_tabela">#REF!</definedName>
    <definedName name="oddzialde">#REF!</definedName>
    <definedName name="p_rok_dzial">#REF!</definedName>
    <definedName name="p2dz">#REF!</definedName>
    <definedName name="p2dzo">#REF!</definedName>
    <definedName name="pdz">#REF!</definedName>
    <definedName name="pdzo">#REF!</definedName>
    <definedName name="rjedn">#REF!</definedName>
    <definedName name="ro">#REF!</definedName>
    <definedName name="rok">#REF!</definedName>
    <definedName name="siedziba">#REF!</definedName>
    <definedName name="Spółka">#REF!</definedName>
    <definedName name="ST_WD">#REF!</definedName>
    <definedName name="strata">#REF!</definedName>
    <definedName name="strata1">#REF!</definedName>
    <definedName name="tytul">#REF!</definedName>
    <definedName name="_xlnm.Print_Titles" localSheetId="11">'Informacja dodatkowa'!$2:$4</definedName>
    <definedName name="_xlnm.Print_Titles" localSheetId="8">ZZwKW!#REF!</definedName>
    <definedName name="ulica">#REF!</definedName>
    <definedName name="UoR">#REF!</definedName>
    <definedName name="wart.dolna">#REF!</definedName>
    <definedName name="wCF">#REF!</definedName>
    <definedName name="WD.wnip">#REF!</definedName>
    <definedName name="wd_wnip">#REF!</definedName>
    <definedName name="WG_ST">#REF!</definedName>
    <definedName name="WG_WNIP">#REF!</definedName>
    <definedName name="wrach">#REF!</definedName>
    <definedName name="ZZw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3" i="40" l="1"/>
  <c r="C19" i="60"/>
  <c r="D514" i="40"/>
  <c r="C31" i="60"/>
  <c r="D506" i="40"/>
  <c r="D505" i="40" s="1"/>
  <c r="C13" i="60"/>
  <c r="D498" i="40"/>
  <c r="D497" i="40"/>
  <c r="D499" i="40"/>
  <c r="C67" i="60"/>
  <c r="D519" i="40"/>
  <c r="B463" i="40"/>
  <c r="B462" i="40" s="1"/>
  <c r="G462" i="40" s="1"/>
  <c r="C462" i="40"/>
  <c r="D462" i="40"/>
  <c r="E462" i="40"/>
  <c r="B460" i="40"/>
  <c r="C75" i="60"/>
  <c r="D522" i="40"/>
  <c r="D521" i="40"/>
  <c r="D524" i="40" s="1"/>
  <c r="D520" i="40"/>
  <c r="B461" i="40"/>
  <c r="D443" i="40"/>
  <c r="D432" i="40"/>
  <c r="D423" i="40"/>
  <c r="D413" i="40"/>
  <c r="D408" i="40"/>
  <c r="D402" i="40"/>
  <c r="H312" i="40"/>
  <c r="H311" i="40"/>
  <c r="G312" i="40"/>
  <c r="G311" i="40"/>
  <c r="C56" i="60"/>
  <c r="C63" i="60"/>
  <c r="H9" i="60"/>
  <c r="C16" i="40"/>
  <c r="G21" i="7"/>
  <c r="I21" i="7" s="1"/>
  <c r="G18" i="7"/>
  <c r="D512" i="40" l="1"/>
  <c r="G512" i="40" s="1"/>
  <c r="D496" i="40"/>
  <c r="G496" i="40" s="1"/>
  <c r="C4" i="126"/>
  <c r="C5" i="126"/>
  <c r="C73" i="60"/>
  <c r="H18" i="7"/>
  <c r="D518" i="40"/>
  <c r="F479" i="40"/>
  <c r="F480" i="40"/>
  <c r="F481" i="40"/>
  <c r="F482" i="40"/>
  <c r="F483" i="40"/>
  <c r="F477" i="40"/>
  <c r="C367" i="40"/>
  <c r="B367" i="40"/>
  <c r="F354" i="40"/>
  <c r="H355" i="40" s="1"/>
  <c r="G22" i="7" l="1"/>
  <c r="I22" i="7" s="1"/>
  <c r="D158" i="96"/>
  <c r="H24" i="60" l="1"/>
  <c r="B385" i="40"/>
  <c r="G383" i="40" s="1"/>
  <c r="F358" i="40"/>
  <c r="H360" i="40" s="1"/>
  <c r="E358" i="40"/>
  <c r="G360" i="40" s="1"/>
  <c r="E354" i="40"/>
  <c r="E352" i="40"/>
  <c r="G359" i="40" s="1"/>
  <c r="H327" i="40"/>
  <c r="C331" i="40"/>
  <c r="C330" i="40"/>
  <c r="C328" i="40"/>
  <c r="C329" i="40"/>
  <c r="B330" i="40"/>
  <c r="B328" i="40"/>
  <c r="B329" i="40"/>
  <c r="B327" i="40"/>
  <c r="D326" i="40"/>
  <c r="E326" i="40"/>
  <c r="C346" i="40"/>
  <c r="F346" i="40" s="1"/>
  <c r="C345" i="40"/>
  <c r="C343" i="40"/>
  <c r="C344" i="40"/>
  <c r="C342" i="40"/>
  <c r="B345" i="40"/>
  <c r="B343" i="40"/>
  <c r="B344" i="40"/>
  <c r="B342" i="40"/>
  <c r="B325" i="40"/>
  <c r="B324" i="40"/>
  <c r="B337" i="40"/>
  <c r="F340" i="40"/>
  <c r="H347" i="40" s="1"/>
  <c r="F339" i="40"/>
  <c r="G347" i="40" s="1"/>
  <c r="D341" i="40"/>
  <c r="D347" i="40" s="1"/>
  <c r="E341" i="40"/>
  <c r="E347" i="40" s="1"/>
  <c r="A339" i="40"/>
  <c r="C286" i="40"/>
  <c r="D286" i="40"/>
  <c r="E286" i="40"/>
  <c r="F290" i="40"/>
  <c r="C282" i="40"/>
  <c r="D282" i="40"/>
  <c r="E282" i="40"/>
  <c r="F304" i="40"/>
  <c r="B289" i="40" s="1"/>
  <c r="C297" i="40"/>
  <c r="D297" i="40"/>
  <c r="E297" i="40"/>
  <c r="B297" i="40"/>
  <c r="C301" i="40"/>
  <c r="D301" i="40"/>
  <c r="E301" i="40"/>
  <c r="B301" i="40"/>
  <c r="B232" i="40"/>
  <c r="D232" i="40"/>
  <c r="E232" i="40"/>
  <c r="C232" i="40"/>
  <c r="E361" i="40" l="1"/>
  <c r="C7" i="126"/>
  <c r="F361" i="40"/>
  <c r="D291" i="40"/>
  <c r="G354" i="40"/>
  <c r="G382" i="40"/>
  <c r="B532" i="40"/>
  <c r="B686" i="40" s="1"/>
  <c r="D686" i="40" s="1"/>
  <c r="G355" i="40"/>
  <c r="F344" i="40"/>
  <c r="B341" i="40"/>
  <c r="B347" i="40" s="1"/>
  <c r="F342" i="40"/>
  <c r="C326" i="40"/>
  <c r="B326" i="40"/>
  <c r="F345" i="40"/>
  <c r="C341" i="40"/>
  <c r="C347" i="40" s="1"/>
  <c r="F343" i="40"/>
  <c r="B305" i="40"/>
  <c r="E305" i="40"/>
  <c r="D305" i="40"/>
  <c r="C305" i="40"/>
  <c r="E291" i="40"/>
  <c r="C291" i="40"/>
  <c r="C76" i="40"/>
  <c r="G483" i="40" l="1"/>
  <c r="G461" i="40"/>
  <c r="D401" i="40"/>
  <c r="D448" i="40" s="1"/>
  <c r="D449" i="40" s="1"/>
  <c r="C6" i="126"/>
  <c r="C3" i="126"/>
  <c r="C2" i="126"/>
  <c r="B539" i="40"/>
  <c r="C64" i="7"/>
  <c r="D259" i="40"/>
  <c r="D262" i="40" s="1"/>
  <c r="D263" i="40" s="1"/>
  <c r="D266" i="40" s="1"/>
  <c r="F341" i="40"/>
  <c r="I347" i="40" s="1"/>
  <c r="H30" i="40"/>
  <c r="H96" i="40" s="1"/>
  <c r="H169" i="40" s="1"/>
  <c r="G30" i="40"/>
  <c r="G96" i="40" s="1"/>
  <c r="G169" i="40" s="1"/>
  <c r="G290" i="40" s="1"/>
  <c r="G310" i="40" s="1"/>
  <c r="G60" i="40"/>
  <c r="G133" i="40" s="1"/>
  <c r="F347" i="40" l="1"/>
  <c r="H290" i="40"/>
  <c r="H310" i="40" s="1"/>
  <c r="G203" i="40"/>
  <c r="C30" i="60"/>
  <c r="H26" i="60"/>
  <c r="C40" i="60"/>
  <c r="C24" i="60"/>
  <c r="C29" i="60"/>
  <c r="C66" i="60"/>
  <c r="C47" i="60"/>
  <c r="C71" i="60"/>
  <c r="C77" i="60" l="1"/>
  <c r="H20" i="60"/>
  <c r="H15" i="60"/>
  <c r="C11" i="60"/>
  <c r="D486" i="40" s="1"/>
  <c r="G486" i="40" s="1"/>
  <c r="D58" i="59"/>
  <c r="C47" i="59"/>
  <c r="D47" i="59"/>
  <c r="C20" i="59"/>
  <c r="D31" i="59"/>
  <c r="D19" i="59"/>
  <c r="D18" i="59"/>
  <c r="C7" i="59"/>
  <c r="D11" i="59"/>
  <c r="D7" i="59"/>
  <c r="C158" i="96"/>
  <c r="C155" i="96"/>
  <c r="C152" i="96"/>
  <c r="C150" i="96"/>
  <c r="C141" i="96"/>
  <c r="C137" i="96"/>
  <c r="C133" i="96"/>
  <c r="C132" i="96"/>
  <c r="C128" i="96"/>
  <c r="C127" i="96" s="1"/>
  <c r="C126" i="96" s="1"/>
  <c r="C120" i="96"/>
  <c r="C117" i="96"/>
  <c r="C114" i="96"/>
  <c r="C111" i="96"/>
  <c r="C109" i="96"/>
  <c r="C96" i="96"/>
  <c r="C94" i="96"/>
  <c r="C74" i="96"/>
  <c r="C86" i="96"/>
  <c r="C81" i="96"/>
  <c r="C76" i="96"/>
  <c r="C68" i="96"/>
  <c r="C67" i="96"/>
  <c r="C63" i="96"/>
  <c r="C62" i="96"/>
  <c r="C58" i="96"/>
  <c r="C57" i="96"/>
  <c r="C50" i="96"/>
  <c r="C7" i="96"/>
  <c r="C46" i="96"/>
  <c r="C26" i="96"/>
  <c r="C40" i="96"/>
  <c r="C35" i="96"/>
  <c r="C29" i="96" s="1"/>
  <c r="C30" i="96"/>
  <c r="C22" i="96"/>
  <c r="C14" i="96"/>
  <c r="C13" i="96"/>
  <c r="C8" i="96"/>
  <c r="C66" i="59"/>
  <c r="C55" i="59"/>
  <c r="C52" i="59"/>
  <c r="C51" i="59"/>
  <c r="C10" i="59" s="1"/>
  <c r="C44" i="59"/>
  <c r="C42" i="59"/>
  <c r="C41" i="59" s="1"/>
  <c r="C46" i="59" s="1"/>
  <c r="C36" i="59"/>
  <c r="C34" i="59"/>
  <c r="C33" i="59"/>
  <c r="C26" i="59"/>
  <c r="C21" i="59"/>
  <c r="C16" i="59"/>
  <c r="C13" i="59"/>
  <c r="C9" i="59"/>
  <c r="C8" i="59"/>
  <c r="C74" i="60"/>
  <c r="C43" i="60"/>
  <c r="C42" i="60"/>
  <c r="C33" i="60"/>
  <c r="C28" i="60"/>
  <c r="A62" i="7"/>
  <c r="A156" i="96"/>
  <c r="H25" i="60"/>
  <c r="H27" i="60" s="1"/>
  <c r="C14" i="60" s="1"/>
  <c r="D510" i="40" s="1"/>
  <c r="D509" i="40" s="1"/>
  <c r="G509" i="40" s="1"/>
  <c r="C18" i="60" l="1"/>
  <c r="D488" i="40" s="1"/>
  <c r="G489" i="40" s="1"/>
  <c r="C59" i="60"/>
  <c r="C39" i="60"/>
  <c r="C15" i="60"/>
  <c r="G505" i="40" s="1"/>
  <c r="C108" i="96"/>
  <c r="C95" i="96" s="1"/>
  <c r="C75" i="96"/>
  <c r="C56" i="96"/>
  <c r="C49" i="96" s="1"/>
  <c r="C6" i="96" s="1"/>
  <c r="C31" i="59"/>
  <c r="C12" i="59"/>
  <c r="C27" i="60"/>
  <c r="C26" i="60" s="1"/>
  <c r="C23" i="60" s="1"/>
  <c r="C16" i="60" l="1"/>
  <c r="D493" i="40"/>
  <c r="D492" i="40" s="1"/>
  <c r="G491" i="40" s="1"/>
  <c r="C17" i="60"/>
  <c r="D502" i="40" s="1"/>
  <c r="D501" i="40" s="1"/>
  <c r="G501" i="40" s="1"/>
  <c r="C71" i="59"/>
  <c r="C70" i="59" s="1"/>
  <c r="D70" i="59" s="1"/>
  <c r="C9" i="60"/>
  <c r="C54" i="60"/>
  <c r="C69" i="60" s="1"/>
  <c r="C10" i="60"/>
  <c r="C21" i="60" l="1"/>
  <c r="C76" i="59"/>
  <c r="E158" i="96"/>
  <c r="D76" i="59" l="1"/>
  <c r="C77" i="59"/>
  <c r="C52" i="60"/>
  <c r="C70" i="60" s="1"/>
  <c r="C78" i="60" s="1"/>
  <c r="E476" i="40" l="1"/>
  <c r="D476" i="40"/>
  <c r="D400" i="40"/>
  <c r="A387" i="40"/>
  <c r="A378" i="40"/>
  <c r="E372" i="40"/>
  <c r="D372" i="40"/>
  <c r="F352" i="40"/>
  <c r="H359" i="40" s="1"/>
  <c r="H382" i="40" s="1"/>
  <c r="A335" i="40"/>
  <c r="A320" i="40"/>
  <c r="F295" i="40"/>
  <c r="D295" i="40"/>
  <c r="E295" i="40"/>
  <c r="C295" i="40"/>
  <c r="B295" i="40"/>
  <c r="A293" i="40"/>
  <c r="F280" i="40"/>
  <c r="B280" i="40"/>
  <c r="A278" i="40"/>
  <c r="F229" i="40"/>
  <c r="B229" i="40"/>
  <c r="C214" i="40"/>
  <c r="B214" i="40"/>
  <c r="F184" i="40"/>
  <c r="D202" i="40" s="1"/>
  <c r="B184" i="40"/>
  <c r="C202" i="40" s="1"/>
  <c r="A181" i="40"/>
  <c r="D150" i="40"/>
  <c r="D159" i="40" s="1"/>
  <c r="E150" i="40"/>
  <c r="E159" i="40" s="1"/>
  <c r="C150" i="40"/>
  <c r="C159" i="40" s="1"/>
  <c r="F150" i="40"/>
  <c r="F159" i="40" s="1"/>
  <c r="B150" i="40"/>
  <c r="B159" i="40" s="1"/>
  <c r="A149" i="40"/>
  <c r="A147" i="40"/>
  <c r="F109" i="40"/>
  <c r="F122" i="40" s="1"/>
  <c r="E132" i="40" s="1"/>
  <c r="D109" i="40"/>
  <c r="E109" i="40"/>
  <c r="C109" i="40"/>
  <c r="B109" i="40"/>
  <c r="B122" i="40" s="1"/>
  <c r="D132" i="40" s="1"/>
  <c r="A106" i="40"/>
  <c r="A83" i="40"/>
  <c r="C84" i="40"/>
  <c r="D84" i="40"/>
  <c r="E84" i="40"/>
  <c r="F72" i="40"/>
  <c r="F84" i="40" s="1"/>
  <c r="E95" i="40" s="1"/>
  <c r="B72" i="40"/>
  <c r="B84" i="40" s="1"/>
  <c r="D95" i="40" s="1"/>
  <c r="A69" i="40"/>
  <c r="B50" i="40"/>
  <c r="D29" i="40"/>
  <c r="B29" i="40"/>
  <c r="C20" i="40"/>
  <c r="D20" i="40"/>
  <c r="E20" i="40"/>
  <c r="F20" i="40"/>
  <c r="B20" i="40"/>
  <c r="E478" i="40"/>
  <c r="D478" i="40"/>
  <c r="D484" i="40" s="1"/>
  <c r="G484" i="40" s="1"/>
  <c r="F302" i="40"/>
  <c r="B287" i="40" s="1"/>
  <c r="F300" i="40"/>
  <c r="B285" i="40" s="1"/>
  <c r="F298" i="40"/>
  <c r="E242" i="40"/>
  <c r="E243" i="40"/>
  <c r="E244" i="40"/>
  <c r="E245" i="40"/>
  <c r="B246" i="40"/>
  <c r="C246" i="40"/>
  <c r="E241" i="40"/>
  <c r="F231" i="40"/>
  <c r="F232" i="40" s="1"/>
  <c r="C219" i="40"/>
  <c r="B219" i="40"/>
  <c r="C332" i="40"/>
  <c r="C534" i="40"/>
  <c r="B534" i="40"/>
  <c r="C394" i="40"/>
  <c r="D394" i="40"/>
  <c r="C385" i="40"/>
  <c r="D385" i="40"/>
  <c r="A346" i="40"/>
  <c r="A340" i="40"/>
  <c r="H342" i="40" s="1"/>
  <c r="A341" i="40"/>
  <c r="A342" i="40"/>
  <c r="A343" i="40"/>
  <c r="A344" i="40"/>
  <c r="A345" i="40"/>
  <c r="A337" i="40"/>
  <c r="F337" i="40"/>
  <c r="A347" i="40"/>
  <c r="E338" i="40"/>
  <c r="D338" i="40"/>
  <c r="C338" i="40"/>
  <c r="F324" i="40"/>
  <c r="G332" i="40" s="1"/>
  <c r="F331" i="40"/>
  <c r="F330" i="40"/>
  <c r="F329" i="40"/>
  <c r="F328" i="40"/>
  <c r="E332" i="40"/>
  <c r="D332" i="40"/>
  <c r="F325" i="40"/>
  <c r="H332" i="40" s="1"/>
  <c r="F186" i="40"/>
  <c r="F196" i="40"/>
  <c r="B162" i="40" s="1"/>
  <c r="F162" i="40" s="1"/>
  <c r="F197" i="40"/>
  <c r="B163" i="40" s="1"/>
  <c r="F163" i="40" s="1"/>
  <c r="F198" i="40"/>
  <c r="B164" i="40" s="1"/>
  <c r="F164" i="40" s="1"/>
  <c r="F195" i="40"/>
  <c r="B161" i="40" s="1"/>
  <c r="B199" i="40"/>
  <c r="A163" i="40"/>
  <c r="A172" i="40" s="1"/>
  <c r="A164" i="40"/>
  <c r="A173" i="40" s="1"/>
  <c r="A187" i="40"/>
  <c r="A196" i="40" s="1"/>
  <c r="A205" i="40" s="1"/>
  <c r="H483" i="40" l="1"/>
  <c r="E484" i="40"/>
  <c r="H484" i="40" s="1"/>
  <c r="F478" i="40"/>
  <c r="F484" i="40" s="1"/>
  <c r="C532" i="40"/>
  <c r="C686" i="40" s="1"/>
  <c r="E686" i="40" s="1"/>
  <c r="H354" i="40"/>
  <c r="F303" i="40"/>
  <c r="B288" i="40" s="1"/>
  <c r="F288" i="40" s="1"/>
  <c r="F287" i="40"/>
  <c r="F193" i="40"/>
  <c r="C168" i="40"/>
  <c r="B283" i="40"/>
  <c r="F283" i="40" s="1"/>
  <c r="B193" i="40"/>
  <c r="D168" i="40"/>
  <c r="F299" i="40"/>
  <c r="B284" i="40" s="1"/>
  <c r="E246" i="40"/>
  <c r="F241" i="40" s="1"/>
  <c r="B332" i="40"/>
  <c r="B338" i="40"/>
  <c r="F289" i="40"/>
  <c r="F327" i="40"/>
  <c r="F326" i="40" s="1"/>
  <c r="I332" i="40" s="1"/>
  <c r="F187" i="40"/>
  <c r="F188" i="40"/>
  <c r="B154" i="40" s="1"/>
  <c r="F189" i="40"/>
  <c r="C190" i="40"/>
  <c r="D190" i="40"/>
  <c r="E190" i="40"/>
  <c r="B190" i="40"/>
  <c r="F126" i="40"/>
  <c r="B88" i="40" s="1"/>
  <c r="F113" i="40"/>
  <c r="B76" i="40" s="1"/>
  <c r="F76" i="40" s="1"/>
  <c r="D136" i="40"/>
  <c r="F125" i="40"/>
  <c r="B87" i="40" s="1"/>
  <c r="F127" i="40"/>
  <c r="B89" i="40" s="1"/>
  <c r="F128" i="40"/>
  <c r="B90" i="40" s="1"/>
  <c r="F124" i="40"/>
  <c r="B129" i="40"/>
  <c r="F112" i="40"/>
  <c r="B75" i="40" s="1"/>
  <c r="F75" i="40" s="1"/>
  <c r="F114" i="40"/>
  <c r="B77" i="40" s="1"/>
  <c r="F77" i="40" s="1"/>
  <c r="F115" i="40"/>
  <c r="B78" i="40" s="1"/>
  <c r="F78" i="40" s="1"/>
  <c r="F116" i="40"/>
  <c r="B79" i="40" s="1"/>
  <c r="F79" i="40" s="1"/>
  <c r="F117" i="40"/>
  <c r="B80" i="40" s="1"/>
  <c r="F80" i="40" s="1"/>
  <c r="F111" i="40"/>
  <c r="B74" i="40" s="1"/>
  <c r="C118" i="40"/>
  <c r="D118" i="40"/>
  <c r="E118" i="40"/>
  <c r="B118" i="40"/>
  <c r="C129" i="40"/>
  <c r="D129" i="40"/>
  <c r="E129" i="40"/>
  <c r="F46" i="40"/>
  <c r="B16" i="40" s="1"/>
  <c r="B63" i="40"/>
  <c r="F44" i="40"/>
  <c r="B14" i="40" s="1"/>
  <c r="F45" i="40"/>
  <c r="B15" i="40" s="1"/>
  <c r="F53" i="40"/>
  <c r="B23" i="40" s="1"/>
  <c r="F54" i="40"/>
  <c r="B24" i="40" s="1"/>
  <c r="F55" i="40"/>
  <c r="B25" i="40" s="1"/>
  <c r="F52" i="40"/>
  <c r="B22" i="40" s="1"/>
  <c r="C47" i="40"/>
  <c r="D47" i="40"/>
  <c r="E47" i="40"/>
  <c r="C56" i="40"/>
  <c r="D56" i="40"/>
  <c r="E56" i="40"/>
  <c r="B56" i="40"/>
  <c r="B286" i="40" l="1"/>
  <c r="F301" i="40"/>
  <c r="C539" i="40"/>
  <c r="F286" i="40"/>
  <c r="B282" i="40"/>
  <c r="F297" i="40"/>
  <c r="F285" i="40"/>
  <c r="F244" i="40"/>
  <c r="F242" i="40"/>
  <c r="F243" i="40"/>
  <c r="F245" i="40"/>
  <c r="F56" i="40"/>
  <c r="F332" i="40"/>
  <c r="F190" i="40"/>
  <c r="B34" i="40"/>
  <c r="H34" i="40" s="1"/>
  <c r="B33" i="40"/>
  <c r="H33" i="40" s="1"/>
  <c r="F118" i="40"/>
  <c r="F129" i="40"/>
  <c r="F305" i="40" l="1"/>
  <c r="G305" i="40" s="1"/>
  <c r="B291" i="40"/>
  <c r="H291" i="40" s="1"/>
  <c r="F284" i="40"/>
  <c r="F282" i="40" s="1"/>
  <c r="F291" i="40" s="1"/>
  <c r="G291" i="40" s="1"/>
  <c r="F246" i="40"/>
  <c r="F43" i="40" l="1"/>
  <c r="B13" i="40" s="1"/>
  <c r="B31" i="40" s="1"/>
  <c r="B47" i="40"/>
  <c r="F47" i="40" s="1"/>
  <c r="F15" i="40" l="1"/>
  <c r="I84" i="65" l="1"/>
  <c r="A26" i="125" l="1"/>
  <c r="A27" i="125"/>
  <c r="A28" i="125"/>
  <c r="A29" i="125"/>
  <c r="A30" i="125"/>
  <c r="A31" i="125"/>
  <c r="A32" i="125"/>
  <c r="A33" i="125"/>
  <c r="A34" i="125"/>
  <c r="A35" i="125"/>
  <c r="A36" i="125"/>
  <c r="A37" i="125"/>
  <c r="A38" i="125"/>
  <c r="A39" i="125"/>
  <c r="A40" i="125"/>
  <c r="A41" i="125"/>
  <c r="A42" i="125"/>
  <c r="A43" i="125"/>
  <c r="A44" i="125"/>
  <c r="A45" i="125"/>
  <c r="A25" i="125"/>
  <c r="A24" i="125"/>
  <c r="A2" i="125" l="1"/>
  <c r="A3" i="125"/>
  <c r="A4" i="125"/>
  <c r="A5" i="125"/>
  <c r="A6" i="125" l="1"/>
  <c r="A7" i="125"/>
  <c r="A8" i="125"/>
  <c r="A9" i="125"/>
  <c r="A13" i="125"/>
  <c r="A12" i="125"/>
  <c r="A11" i="125"/>
  <c r="A10" i="125"/>
  <c r="A17" i="125"/>
  <c r="A18" i="125"/>
  <c r="A19" i="125"/>
  <c r="A20" i="125"/>
  <c r="A22" i="125"/>
  <c r="A23" i="125"/>
  <c r="A14" i="125"/>
  <c r="A15" i="125"/>
  <c r="A16" i="125"/>
  <c r="A21" i="125"/>
  <c r="G83" i="31" l="1"/>
  <c r="F83" i="31"/>
  <c r="L84" i="65" l="1"/>
  <c r="C33" i="57" l="1"/>
  <c r="C32" i="57"/>
  <c r="C21" i="57"/>
  <c r="C22" i="57"/>
  <c r="C207" i="40" l="1"/>
  <c r="C206" i="40"/>
  <c r="F161" i="40" l="1"/>
  <c r="B153" i="40"/>
  <c r="B152" i="40"/>
  <c r="B86" i="40"/>
  <c r="F86" i="40" s="1"/>
  <c r="F74" i="40"/>
  <c r="F152" i="40" l="1"/>
  <c r="F153" i="40"/>
  <c r="D206" i="40"/>
  <c r="B155" i="40"/>
  <c r="D207" i="40"/>
  <c r="B165" i="40"/>
  <c r="C170" i="40"/>
  <c r="H31" i="40" l="1"/>
  <c r="F154" i="40"/>
  <c r="D172" i="40" s="1"/>
  <c r="G172" i="40" s="1"/>
  <c r="F155" i="40"/>
  <c r="D173" i="40" s="1"/>
  <c r="G173" i="40" s="1"/>
  <c r="F13" i="40"/>
  <c r="C172" i="40"/>
  <c r="H172" i="40" s="1"/>
  <c r="F22" i="40"/>
  <c r="C173" i="40"/>
  <c r="H173" i="40" s="1"/>
  <c r="D31" i="40" l="1"/>
  <c r="C205" i="40"/>
  <c r="C204" i="40"/>
  <c r="E199" i="40"/>
  <c r="D199" i="40"/>
  <c r="C199" i="40"/>
  <c r="A176" i="40"/>
  <c r="A178" i="40"/>
  <c r="C201" i="40"/>
  <c r="C171" i="40"/>
  <c r="C165" i="40"/>
  <c r="D165" i="40"/>
  <c r="E165" i="40"/>
  <c r="D170" i="40"/>
  <c r="A158" i="40"/>
  <c r="A167" i="40" s="1"/>
  <c r="B183" i="40"/>
  <c r="A162" i="40"/>
  <c r="A171" i="40" s="1"/>
  <c r="A165" i="40"/>
  <c r="A174" i="40" s="1"/>
  <c r="B156" i="40"/>
  <c r="C156" i="40"/>
  <c r="D156" i="40"/>
  <c r="E156" i="40"/>
  <c r="D140" i="40"/>
  <c r="D139" i="40"/>
  <c r="D138" i="40"/>
  <c r="D137" i="40"/>
  <c r="D135" i="40"/>
  <c r="D134" i="40"/>
  <c r="D131" i="40"/>
  <c r="D97" i="40"/>
  <c r="H97" i="40" s="1"/>
  <c r="H170" i="40" l="1"/>
  <c r="G170" i="40"/>
  <c r="F199" i="40"/>
  <c r="F165" i="40"/>
  <c r="D99" i="40"/>
  <c r="H99" i="40" s="1"/>
  <c r="D100" i="40"/>
  <c r="H100" i="40" s="1"/>
  <c r="D101" i="40"/>
  <c r="H101" i="40" s="1"/>
  <c r="D98" i="40"/>
  <c r="H98" i="40" s="1"/>
  <c r="E139" i="40"/>
  <c r="H139" i="40" s="1"/>
  <c r="E140" i="40"/>
  <c r="H140" i="40" s="1"/>
  <c r="F156" i="40"/>
  <c r="D171" i="40"/>
  <c r="A190" i="40"/>
  <c r="A199" i="40" s="1"/>
  <c r="A208" i="40" s="1"/>
  <c r="C174" i="40"/>
  <c r="H174" i="40" s="1"/>
  <c r="C208" i="40"/>
  <c r="A189" i="40"/>
  <c r="A198" i="40" s="1"/>
  <c r="A207" i="40" s="1"/>
  <c r="G206" i="40"/>
  <c r="A183" i="40"/>
  <c r="D205" i="40"/>
  <c r="G205" i="40" s="1"/>
  <c r="D204" i="40"/>
  <c r="G204" i="40" s="1"/>
  <c r="G207" i="40"/>
  <c r="E136" i="40"/>
  <c r="H136" i="40" s="1"/>
  <c r="E137" i="40"/>
  <c r="H137" i="40" s="1"/>
  <c r="E135" i="40"/>
  <c r="H135" i="40" s="1"/>
  <c r="E134" i="40"/>
  <c r="E138" i="40"/>
  <c r="H138" i="40" s="1"/>
  <c r="D141" i="40"/>
  <c r="A108" i="40"/>
  <c r="F87" i="40"/>
  <c r="F88" i="40"/>
  <c r="F89" i="40"/>
  <c r="F90" i="40"/>
  <c r="D122" i="40"/>
  <c r="C122" i="40"/>
  <c r="B91" i="40"/>
  <c r="C91" i="40"/>
  <c r="D91" i="40"/>
  <c r="E91" i="40"/>
  <c r="E97" i="40"/>
  <c r="G97" i="40" s="1"/>
  <c r="B108" i="40"/>
  <c r="A118" i="40"/>
  <c r="A141" i="40" s="1"/>
  <c r="C81" i="40"/>
  <c r="D81" i="40"/>
  <c r="E81" i="40"/>
  <c r="G171" i="40" l="1"/>
  <c r="H171" i="40"/>
  <c r="H134" i="40"/>
  <c r="G134" i="40"/>
  <c r="E99" i="40"/>
  <c r="G99" i="40" s="1"/>
  <c r="G135" i="40"/>
  <c r="G136" i="40"/>
  <c r="D103" i="40"/>
  <c r="H103" i="40" s="1"/>
  <c r="D102" i="40"/>
  <c r="H102" i="40" s="1"/>
  <c r="G137" i="40"/>
  <c r="G138" i="40"/>
  <c r="E102" i="40"/>
  <c r="G102" i="40" s="1"/>
  <c r="A192" i="40"/>
  <c r="A201" i="40" s="1"/>
  <c r="B81" i="40"/>
  <c r="F81" i="40" s="1"/>
  <c r="E103" i="40"/>
  <c r="G103" i="40" s="1"/>
  <c r="D208" i="40"/>
  <c r="G208" i="40" s="1"/>
  <c r="D174" i="40"/>
  <c r="G174" i="40" s="1"/>
  <c r="A94" i="40"/>
  <c r="A121" i="40"/>
  <c r="A131" i="40" s="1"/>
  <c r="E141" i="40"/>
  <c r="H141" i="40" s="1"/>
  <c r="F91" i="40"/>
  <c r="A102" i="40"/>
  <c r="A116" i="40"/>
  <c r="A139" i="40" s="1"/>
  <c r="A90" i="40"/>
  <c r="A115" i="40"/>
  <c r="A86" i="40"/>
  <c r="A111" i="40"/>
  <c r="A89" i="40"/>
  <c r="A114" i="40"/>
  <c r="E122" i="40"/>
  <c r="E100" i="40"/>
  <c r="G100" i="40" s="1"/>
  <c r="A88" i="40"/>
  <c r="A113" i="40"/>
  <c r="A87" i="40"/>
  <c r="A112" i="40"/>
  <c r="E98" i="40"/>
  <c r="G98" i="40" s="1"/>
  <c r="E101" i="40"/>
  <c r="G101" i="40" s="1"/>
  <c r="A91" i="40"/>
  <c r="A129" i="40" s="1"/>
  <c r="A104" i="40"/>
  <c r="B61" i="40"/>
  <c r="B64" i="40"/>
  <c r="B62" i="40"/>
  <c r="F25" i="40"/>
  <c r="F24" i="40"/>
  <c r="D33" i="40" s="1"/>
  <c r="G33" i="40" s="1"/>
  <c r="F23" i="40"/>
  <c r="E50" i="40"/>
  <c r="C50" i="40"/>
  <c r="C41" i="40"/>
  <c r="C184" i="40" s="1"/>
  <c r="C193" i="40" s="1"/>
  <c r="C17" i="40"/>
  <c r="G139" i="40" l="1"/>
  <c r="D104" i="40"/>
  <c r="H104" i="40" s="1"/>
  <c r="G140" i="40"/>
  <c r="A145" i="40"/>
  <c r="A186" i="40"/>
  <c r="A195" i="40" s="1"/>
  <c r="A204" i="40" s="1"/>
  <c r="F16" i="40"/>
  <c r="B17" i="40"/>
  <c r="F14" i="40"/>
  <c r="D64" i="40"/>
  <c r="H64" i="40" s="1"/>
  <c r="A99" i="40"/>
  <c r="A126" i="40"/>
  <c r="A136" i="40" s="1"/>
  <c r="A100" i="40"/>
  <c r="A127" i="40"/>
  <c r="A137" i="40" s="1"/>
  <c r="A101" i="40"/>
  <c r="A128" i="40"/>
  <c r="A138" i="40" s="1"/>
  <c r="A97" i="40"/>
  <c r="A124" i="40"/>
  <c r="A134" i="40" s="1"/>
  <c r="A98" i="40"/>
  <c r="A125" i="40"/>
  <c r="A135" i="40" s="1"/>
  <c r="E104" i="40"/>
  <c r="G104" i="40" s="1"/>
  <c r="D62" i="40"/>
  <c r="H62" i="40" s="1"/>
  <c r="D63" i="40"/>
  <c r="D61" i="40"/>
  <c r="B65" i="40"/>
  <c r="H61" i="40" l="1"/>
  <c r="G61" i="40"/>
  <c r="G63" i="40"/>
  <c r="H63" i="40"/>
  <c r="G141" i="40"/>
  <c r="A161" i="40"/>
  <c r="A170" i="40" s="1"/>
  <c r="A188" i="40"/>
  <c r="A197" i="40" s="1"/>
  <c r="A206" i="40" s="1"/>
  <c r="D65" i="40"/>
  <c r="H65" i="40" l="1"/>
  <c r="B59" i="40"/>
  <c r="C25" i="57" l="1"/>
  <c r="C27" i="57" l="1"/>
  <c r="C199" i="73" l="1"/>
  <c r="C206" i="73"/>
  <c r="C205" i="70"/>
  <c r="C198" i="70"/>
  <c r="E26" i="40"/>
  <c r="C26" i="40"/>
  <c r="I88" i="65"/>
  <c r="G49" i="31" l="1"/>
  <c r="F49" i="31"/>
  <c r="C31" i="57" l="1"/>
  <c r="C30" i="57"/>
  <c r="C29" i="57"/>
  <c r="C28" i="57"/>
  <c r="F9" i="31" l="1"/>
  <c r="G47" i="31"/>
  <c r="F47" i="31"/>
  <c r="G61" i="31"/>
  <c r="F61" i="31"/>
  <c r="E57" i="31"/>
  <c r="E66" i="31" s="1"/>
  <c r="E55" i="31"/>
  <c r="E52" i="31"/>
  <c r="E51" i="31"/>
  <c r="E53" i="31" s="1"/>
  <c r="D36" i="31"/>
  <c r="C220" i="73" l="1"/>
  <c r="C210" i="73"/>
  <c r="D68" i="73"/>
  <c r="D66" i="73"/>
  <c r="D64" i="73"/>
  <c r="C219" i="70"/>
  <c r="C209" i="70"/>
  <c r="D68" i="70"/>
  <c r="D66" i="70"/>
  <c r="D64" i="70"/>
  <c r="U68" i="73" l="1"/>
  <c r="U66" i="73"/>
  <c r="U70" i="70"/>
  <c r="U68" i="70"/>
  <c r="U66" i="70"/>
  <c r="U64" i="70"/>
  <c r="U62" i="70"/>
  <c r="U60" i="70"/>
  <c r="U58" i="70"/>
  <c r="U56" i="70"/>
  <c r="U54" i="70"/>
  <c r="U64" i="73"/>
  <c r="U62" i="73"/>
  <c r="B94" i="73"/>
  <c r="B240" i="73" l="1"/>
  <c r="B238" i="73"/>
  <c r="B252" i="73" l="1"/>
  <c r="B157" i="73"/>
  <c r="B155" i="73"/>
  <c r="D143" i="73"/>
  <c r="D142" i="73"/>
  <c r="D140" i="73"/>
  <c r="D139" i="73"/>
  <c r="D137" i="73"/>
  <c r="D136" i="73"/>
  <c r="D134" i="73"/>
  <c r="D133" i="73"/>
  <c r="E110" i="73"/>
  <c r="E108" i="73"/>
  <c r="E106" i="73"/>
  <c r="E100" i="73"/>
  <c r="E98" i="73"/>
  <c r="C90" i="73"/>
  <c r="C86" i="73"/>
  <c r="C82" i="73"/>
  <c r="B244" i="70"/>
  <c r="B232" i="70" l="1"/>
  <c r="B230" i="70"/>
  <c r="B157" i="70"/>
  <c r="B155" i="70"/>
  <c r="B153" i="70"/>
  <c r="D141" i="70"/>
  <c r="D140" i="70"/>
  <c r="D138" i="70"/>
  <c r="D137" i="70"/>
  <c r="D135" i="70"/>
  <c r="D134" i="70"/>
  <c r="D132" i="70"/>
  <c r="D131" i="70"/>
  <c r="E108" i="70"/>
  <c r="E106" i="70"/>
  <c r="E104" i="70"/>
  <c r="E98" i="70"/>
  <c r="E96" i="70"/>
  <c r="C88" i="70"/>
  <c r="C84" i="70"/>
  <c r="C80" i="70"/>
  <c r="D56" i="73" l="1"/>
  <c r="C235" i="73"/>
  <c r="C229" i="73"/>
  <c r="C189" i="73"/>
  <c r="C182" i="73"/>
  <c r="C163" i="73"/>
  <c r="C152" i="73"/>
  <c r="B131" i="73"/>
  <c r="C115" i="73"/>
  <c r="B113" i="73"/>
  <c r="C104" i="73"/>
  <c r="B102" i="73"/>
  <c r="B88" i="73"/>
  <c r="C78" i="73"/>
  <c r="C75" i="73"/>
  <c r="D72" i="73"/>
  <c r="D70" i="73"/>
  <c r="D62" i="73"/>
  <c r="D60" i="73"/>
  <c r="D58" i="73"/>
  <c r="D54" i="73"/>
  <c r="T48" i="73"/>
  <c r="B47" i="73"/>
  <c r="C227" i="70"/>
  <c r="C188" i="70"/>
  <c r="C180" i="70"/>
  <c r="C161" i="70"/>
  <c r="B129" i="70"/>
  <c r="C113" i="70"/>
  <c r="B111" i="70"/>
  <c r="C102" i="70"/>
  <c r="B100" i="70"/>
  <c r="B92" i="70"/>
  <c r="B86" i="70"/>
  <c r="C76" i="70"/>
  <c r="D70" i="70"/>
  <c r="D62" i="70"/>
  <c r="D60" i="70"/>
  <c r="D58" i="70"/>
  <c r="D56" i="70"/>
  <c r="C150" i="70"/>
  <c r="T48" i="70"/>
  <c r="B47" i="70"/>
  <c r="D54" i="70"/>
  <c r="C73" i="70"/>
  <c r="H21" i="70"/>
  <c r="C96" i="73"/>
  <c r="U72" i="73"/>
  <c r="U70" i="73"/>
  <c r="U60" i="73"/>
  <c r="U58" i="73"/>
  <c r="U56" i="73"/>
  <c r="U54" i="73"/>
  <c r="H21" i="73"/>
  <c r="H22" i="73"/>
  <c r="C80" i="73"/>
  <c r="C24" i="31"/>
  <c r="C26" i="31"/>
  <c r="C28" i="31"/>
  <c r="C30" i="31"/>
  <c r="C32" i="31"/>
  <c r="C39" i="31"/>
  <c r="C45" i="31"/>
  <c r="C47" i="31"/>
  <c r="C61" i="31"/>
  <c r="C70" i="31"/>
  <c r="C72" i="31"/>
  <c r="C74" i="31"/>
  <c r="C77" i="31"/>
  <c r="B246" i="73"/>
  <c r="F12" i="31"/>
  <c r="F18" i="31"/>
  <c r="F32" i="31"/>
  <c r="F39" i="31"/>
  <c r="G12" i="31"/>
  <c r="G18" i="31"/>
  <c r="G32" i="31"/>
  <c r="G39" i="31"/>
  <c r="B3" i="65"/>
  <c r="B3" i="31"/>
  <c r="H22" i="70"/>
  <c r="B238" i="70"/>
  <c r="C78" i="70"/>
  <c r="B32" i="40"/>
  <c r="H32" i="40" s="1"/>
  <c r="B40" i="40"/>
  <c r="B58" i="40"/>
  <c r="D41" i="40"/>
  <c r="D184" i="40" s="1"/>
  <c r="D193" i="40" s="1"/>
  <c r="E41" i="40"/>
  <c r="E184" i="40" s="1"/>
  <c r="E193" i="40" s="1"/>
  <c r="D50" i="40"/>
  <c r="D17" i="40"/>
  <c r="E17" i="40"/>
  <c r="B26" i="40"/>
  <c r="D26" i="40"/>
  <c r="B4" i="65"/>
  <c r="B6" i="65"/>
  <c r="J9" i="65"/>
  <c r="C13" i="65"/>
  <c r="D15" i="65"/>
  <c r="I15" i="65"/>
  <c r="J15" i="65"/>
  <c r="E17" i="65"/>
  <c r="E18" i="65"/>
  <c r="D20" i="65"/>
  <c r="I20" i="65"/>
  <c r="J20" i="65"/>
  <c r="E22" i="65"/>
  <c r="E23" i="65"/>
  <c r="E24" i="65"/>
  <c r="E25" i="65"/>
  <c r="E26" i="65"/>
  <c r="D28" i="65"/>
  <c r="C30" i="65"/>
  <c r="D32" i="65"/>
  <c r="I38" i="65"/>
  <c r="J38" i="65"/>
  <c r="E34" i="65"/>
  <c r="E35" i="65"/>
  <c r="E36" i="65"/>
  <c r="F37" i="65"/>
  <c r="F38" i="65"/>
  <c r="G39" i="65"/>
  <c r="G40" i="65"/>
  <c r="G41" i="65"/>
  <c r="G42" i="65"/>
  <c r="E44" i="65"/>
  <c r="D46" i="65"/>
  <c r="I52" i="65"/>
  <c r="J52" i="65"/>
  <c r="E48" i="65"/>
  <c r="E49" i="65"/>
  <c r="E50" i="65"/>
  <c r="F51" i="65"/>
  <c r="F52" i="65"/>
  <c r="G53" i="65"/>
  <c r="G54" i="65"/>
  <c r="E55" i="65"/>
  <c r="D57" i="65"/>
  <c r="C59" i="65"/>
  <c r="D61" i="65"/>
  <c r="I61" i="65"/>
  <c r="J61" i="65"/>
  <c r="E63" i="65"/>
  <c r="E64" i="65"/>
  <c r="E65" i="65"/>
  <c r="E66" i="65"/>
  <c r="D68" i="65"/>
  <c r="I68" i="65"/>
  <c r="J68" i="65"/>
  <c r="E70" i="65"/>
  <c r="E71" i="65"/>
  <c r="E72" i="65"/>
  <c r="E73" i="65"/>
  <c r="E74" i="65"/>
  <c r="E75" i="65"/>
  <c r="E76" i="65"/>
  <c r="E77" i="65"/>
  <c r="E78" i="65"/>
  <c r="D80" i="65"/>
  <c r="C82" i="65"/>
  <c r="C84" i="65"/>
  <c r="D86" i="65"/>
  <c r="C88" i="65"/>
  <c r="C91" i="65"/>
  <c r="D93" i="65"/>
  <c r="G97" i="65"/>
  <c r="I97" i="65"/>
  <c r="B4" i="31"/>
  <c r="B6" i="31"/>
  <c r="G9" i="31"/>
  <c r="C12" i="31"/>
  <c r="E14" i="31"/>
  <c r="D15" i="31"/>
  <c r="D16" i="31"/>
  <c r="C18" i="31"/>
  <c r="E20" i="31"/>
  <c r="D21" i="31"/>
  <c r="D22" i="31"/>
  <c r="D34" i="31"/>
  <c r="D35" i="31"/>
  <c r="D37" i="31"/>
  <c r="D41" i="31"/>
  <c r="D42" i="31"/>
  <c r="D43" i="31"/>
  <c r="D49" i="31"/>
  <c r="E50" i="31"/>
  <c r="D54" i="31"/>
  <c r="D56" i="31"/>
  <c r="D58" i="31"/>
  <c r="D59" i="31"/>
  <c r="D63" i="31"/>
  <c r="E64" i="31"/>
  <c r="D67" i="31"/>
  <c r="D68" i="31"/>
  <c r="E81" i="31"/>
  <c r="F81" i="31"/>
  <c r="C1" i="57"/>
  <c r="C3" i="57"/>
  <c r="C5" i="57"/>
  <c r="C6" i="57"/>
  <c r="C9" i="57"/>
  <c r="C11" i="57"/>
  <c r="C12" i="57"/>
  <c r="C14" i="57"/>
  <c r="C15" i="57"/>
  <c r="C16" i="57"/>
  <c r="C17" i="57"/>
  <c r="C18" i="57"/>
  <c r="C19" i="57"/>
  <c r="C20" i="57"/>
  <c r="C23" i="57"/>
  <c r="C24" i="57"/>
  <c r="C26" i="57"/>
  <c r="C35" i="57"/>
  <c r="C94" i="70" l="1"/>
  <c r="G64" i="40"/>
  <c r="L83" i="65"/>
  <c r="F26" i="40"/>
  <c r="J50" i="65"/>
  <c r="I50" i="65"/>
  <c r="J36" i="65"/>
  <c r="I36" i="65"/>
  <c r="G62" i="40"/>
  <c r="A19" i="40"/>
  <c r="A40" i="40"/>
  <c r="A25" i="40"/>
  <c r="A46" i="40"/>
  <c r="A23" i="40"/>
  <c r="A44" i="40"/>
  <c r="A26" i="40"/>
  <c r="A47" i="40"/>
  <c r="A22" i="40"/>
  <c r="A43" i="40"/>
  <c r="A24" i="40"/>
  <c r="A45" i="40"/>
  <c r="F17" i="40"/>
  <c r="I28" i="65"/>
  <c r="J80" i="65"/>
  <c r="I80" i="65"/>
  <c r="B244" i="73"/>
  <c r="B80" i="31"/>
  <c r="B96" i="65"/>
  <c r="B35" i="40"/>
  <c r="H35" i="40" s="1"/>
  <c r="C82" i="70"/>
  <c r="J28" i="65"/>
  <c r="I9" i="65"/>
  <c r="D34" i="40"/>
  <c r="G34" i="40" s="1"/>
  <c r="C84" i="73"/>
  <c r="G24" i="31"/>
  <c r="G31" i="40"/>
  <c r="B236" i="70"/>
  <c r="F24" i="31"/>
  <c r="D32" i="40"/>
  <c r="G32" i="40" s="1"/>
  <c r="G65" i="40" l="1"/>
  <c r="G43" i="65"/>
  <c r="B251" i="73"/>
  <c r="B243" i="70"/>
  <c r="B51" i="70"/>
  <c r="B51" i="73"/>
  <c r="D65" i="31"/>
  <c r="B192" i="40"/>
  <c r="B121" i="40"/>
  <c r="B49" i="40"/>
  <c r="I46" i="65"/>
  <c r="I32" i="65"/>
  <c r="J32" i="65"/>
  <c r="J46" i="65"/>
  <c r="A35" i="40"/>
  <c r="A56" i="40"/>
  <c r="A65" i="40" s="1"/>
  <c r="A33" i="40"/>
  <c r="A54" i="40"/>
  <c r="A63" i="40" s="1"/>
  <c r="A34" i="40"/>
  <c r="A55" i="40"/>
  <c r="A64" i="40" s="1"/>
  <c r="A31" i="40"/>
  <c r="A52" i="40"/>
  <c r="A61" i="40" s="1"/>
  <c r="A32" i="40"/>
  <c r="A53" i="40"/>
  <c r="A62" i="40" s="1"/>
  <c r="A28" i="40"/>
  <c r="A49" i="40"/>
  <c r="A58" i="40" s="1"/>
  <c r="H23" i="73"/>
  <c r="B166" i="73"/>
  <c r="B164" i="70"/>
  <c r="H23" i="70"/>
  <c r="D35" i="40"/>
  <c r="G35" i="40" s="1"/>
  <c r="B5" i="65"/>
  <c r="B5" i="31"/>
  <c r="F30" i="31"/>
  <c r="G30" i="31"/>
  <c r="A103" i="40" l="1"/>
  <c r="G45" i="31"/>
  <c r="F45" i="31"/>
  <c r="J57" i="65"/>
  <c r="I57" i="65"/>
  <c r="D272" i="40" l="1"/>
  <c r="A117" i="40"/>
  <c r="A140" i="40" s="1"/>
  <c r="F70" i="31"/>
  <c r="G70" i="31"/>
  <c r="F50" i="40"/>
  <c r="D59" i="40"/>
  <c r="H60" i="40" s="1"/>
  <c r="H133" i="40" s="1"/>
  <c r="G304" i="40" s="1"/>
  <c r="J82" i="65"/>
  <c r="I82" i="65"/>
  <c r="G77" i="31" l="1"/>
  <c r="F77" i="31"/>
  <c r="I91" i="65"/>
  <c r="H72" i="31" l="1"/>
  <c r="B394" i="40"/>
  <c r="H383" i="4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KasiaK</author>
  </authors>
  <commentList>
    <comment ref="H72" authorId="0" shapeId="0" xr:uid="{00000000-0006-0000-1A00-000001000000}">
      <text>
        <r>
          <rPr>
            <b/>
            <sz val="8"/>
            <color indexed="81"/>
            <rFont val="Tahoma"/>
            <family val="2"/>
            <charset val="238"/>
          </rPr>
          <t>sprawdzenie zgodności z notą 2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F83" authorId="0" shapeId="0" xr:uid="{00000000-0006-0000-1A00-000002000000}">
      <text>
        <r>
          <rPr>
            <b/>
            <sz val="8"/>
            <color indexed="81"/>
            <rFont val="Tahoma"/>
            <family val="2"/>
            <charset val="238"/>
          </rPr>
          <t>kontrola zgodności z wynikem netto wykazanym w bilansie</t>
        </r>
      </text>
    </comment>
    <comment ref="G83" authorId="0" shapeId="0" xr:uid="{00000000-0006-0000-1A00-000003000000}">
      <text>
        <r>
          <rPr>
            <b/>
            <sz val="8"/>
            <color indexed="81"/>
            <rFont val="Tahoma"/>
            <family val="2"/>
            <charset val="238"/>
          </rPr>
          <t>kontrola zgodności z wynikem netto wykazanym w bilansie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alicja.rozanska</author>
  </authors>
  <commentList>
    <comment ref="A176" authorId="0" shapeId="0" xr:uid="{00000000-0006-0000-2400-00003C000000}">
      <text>
        <r>
          <rPr>
            <b/>
            <sz val="9"/>
            <color indexed="81"/>
            <rFont val="Tahoma"/>
            <family val="2"/>
            <charset val="238"/>
          </rPr>
          <t>alicja.rozanska:</t>
        </r>
        <r>
          <rPr>
            <sz val="9"/>
            <color indexed="81"/>
            <rFont val="Tahoma"/>
            <family val="2"/>
            <charset val="238"/>
          </rPr>
          <t xml:space="preserve">
w przypadku, gdy nie jest konieczny komentarz, proszę ukryć wiersze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4000000}" keepAlive="1" name="Zapytanie — Kopia Sprawozdanie finansowe 2019 - duże jednostki_wzór_v 07 01 2020_z_AX xlsm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<sst xmlns="http://schemas.openxmlformats.org/spreadsheetml/2006/main" count="4450" uniqueCount="3174">
  <si>
    <t>1</t>
  </si>
  <si>
    <t>2</t>
  </si>
  <si>
    <t>3</t>
  </si>
  <si>
    <t>Wprowadzenie</t>
  </si>
  <si>
    <t>Einleitung</t>
  </si>
  <si>
    <t>Introduction</t>
  </si>
  <si>
    <t>nota 1.1.-1.2</t>
  </si>
  <si>
    <t>Note 1.1.-1.2</t>
  </si>
  <si>
    <t>note 1.1.-1.2</t>
  </si>
  <si>
    <t>nota 1.1.b</t>
  </si>
  <si>
    <t>Note 1.1.b</t>
  </si>
  <si>
    <t>note 1.1.b</t>
  </si>
  <si>
    <t>nota 1.1.c</t>
  </si>
  <si>
    <t>Note 1.1.c</t>
  </si>
  <si>
    <t>note 1.1.c</t>
  </si>
  <si>
    <t>nota 1.2</t>
  </si>
  <si>
    <t>Note 1.2</t>
  </si>
  <si>
    <t>note 1.2</t>
  </si>
  <si>
    <t>nota 1.3-1.10</t>
  </si>
  <si>
    <t>Note 1.3-1.10</t>
  </si>
  <si>
    <t>note 1.3-1.10</t>
  </si>
  <si>
    <t>nota 1.11</t>
  </si>
  <si>
    <t>Note 1.11</t>
  </si>
  <si>
    <t>note 1.11</t>
  </si>
  <si>
    <t>nota 1.11-1.15</t>
  </si>
  <si>
    <t>Note 1.11-1.15</t>
  </si>
  <si>
    <t>note 1.11-1.15</t>
  </si>
  <si>
    <t>nota 1.16-1.19</t>
  </si>
  <si>
    <t>Note 1.16-1.19</t>
  </si>
  <si>
    <t>note 1.16-1.19</t>
  </si>
  <si>
    <t>nota 2</t>
  </si>
  <si>
    <t>Note 2</t>
  </si>
  <si>
    <t>note 2</t>
  </si>
  <si>
    <t>nota 3,4</t>
  </si>
  <si>
    <t>Note 3,4</t>
  </si>
  <si>
    <t>note 3,4</t>
  </si>
  <si>
    <t>nota 5</t>
  </si>
  <si>
    <t>Note 5</t>
  </si>
  <si>
    <t>note 5</t>
  </si>
  <si>
    <t>nota 6</t>
  </si>
  <si>
    <t>Note 6</t>
  </si>
  <si>
    <t>note 6</t>
  </si>
  <si>
    <t>nota 7</t>
  </si>
  <si>
    <t>Note 7</t>
  </si>
  <si>
    <t>note 7</t>
  </si>
  <si>
    <t>nota 8-11</t>
  </si>
  <si>
    <t>Note 8-11</t>
  </si>
  <si>
    <t>note 8-11</t>
  </si>
  <si>
    <t>nota 9, 10</t>
  </si>
  <si>
    <t>Note 9, 10</t>
  </si>
  <si>
    <t>note 9, 10</t>
  </si>
  <si>
    <t>tabela kursów</t>
  </si>
  <si>
    <t>z dnia</t>
  </si>
  <si>
    <t>EUR</t>
  </si>
  <si>
    <t>USD</t>
  </si>
  <si>
    <t>GBP</t>
  </si>
  <si>
    <t>063/A/NBP/2019</t>
  </si>
  <si>
    <t>124/A/NBP/2019</t>
  </si>
  <si>
    <t>189/A/NBP/2019</t>
  </si>
  <si>
    <t>251/A/NBP/2019</t>
  </si>
  <si>
    <t xml:space="preserve"> 063/A/NBP/2020</t>
  </si>
  <si>
    <t>125/A/NBP/2020</t>
  </si>
  <si>
    <t>191/A/NBP/2020</t>
  </si>
  <si>
    <t>255/A/NBP/2020</t>
  </si>
  <si>
    <t>062/A/NBP/2021</t>
  </si>
  <si>
    <t>124/A/NBP/2021</t>
  </si>
  <si>
    <t>190/A/NBP/2021</t>
  </si>
  <si>
    <t>254/A/NBP/2021</t>
  </si>
  <si>
    <t>063/A/NBP/2022</t>
  </si>
  <si>
    <t>125/A/NBP/2022</t>
  </si>
  <si>
    <t>190/A/NBP/2022</t>
  </si>
  <si>
    <t>252/A/NBP/2022</t>
  </si>
  <si>
    <t>064/A/NBP/2023</t>
  </si>
  <si>
    <t>125/A/NBP/2023</t>
  </si>
  <si>
    <t>189/A/NBP/2023</t>
  </si>
  <si>
    <t>251/A/NBP/2023</t>
  </si>
  <si>
    <t>064/A/NBP/2024</t>
  </si>
  <si>
    <t>125/A/NBP/2024</t>
  </si>
  <si>
    <t>190/A/NBP/2024</t>
  </si>
  <si>
    <t>252/A/NBP/2024</t>
  </si>
  <si>
    <t>zakładka nie jest drukowana, służy nawigacji po pliku</t>
  </si>
  <si>
    <t>Strona tytułowa SF</t>
  </si>
  <si>
    <t>Bilans - korekty</t>
  </si>
  <si>
    <t>Bilans  po korektach</t>
  </si>
  <si>
    <t>RZiS Por. po korektach</t>
  </si>
  <si>
    <t>CF kalkulacja</t>
  </si>
  <si>
    <t>symbol</t>
  </si>
  <si>
    <t>nazwa</t>
  </si>
  <si>
    <t>Bezeichnung</t>
  </si>
  <si>
    <t>0111Z</t>
  </si>
  <si>
    <t>Uprawa zbóż, roślin strączkowych i roślin oleistych na nasiona, z wyłączeniem ryżu</t>
  </si>
  <si>
    <t>Getreide (ohne Reis), Hülsenfrüchte und Ölsaaten</t>
  </si>
  <si>
    <t>0112Z</t>
  </si>
  <si>
    <t>Uprawa ryżu</t>
  </si>
  <si>
    <t>Rohreis</t>
  </si>
  <si>
    <t>Growing of rice</t>
  </si>
  <si>
    <t>0113Z</t>
  </si>
  <si>
    <t>Uprawa warzyw, włączając melony oraz uprawa roślin korzeniowych i roślin bulwiastych</t>
  </si>
  <si>
    <t>Gemüse und Melonen sowie Wurzeln und Knollen</t>
  </si>
  <si>
    <t>Growing of vegetables, including melons, and of roots and tubers</t>
  </si>
  <si>
    <t>0114Z</t>
  </si>
  <si>
    <t>Uprawa trzciny cukrowej</t>
  </si>
  <si>
    <t>Zuckerrohr</t>
  </si>
  <si>
    <t>Growing of sugar cane</t>
  </si>
  <si>
    <t>0115Z</t>
  </si>
  <si>
    <t>Uprawa tytoniu</t>
  </si>
  <si>
    <t>Tabak</t>
  </si>
  <si>
    <t>Growing of tobacco</t>
  </si>
  <si>
    <t>0116Z</t>
  </si>
  <si>
    <t>Uprawa roślin włóknistych</t>
  </si>
  <si>
    <t>Faserpflanzen</t>
  </si>
  <si>
    <t>0119Z</t>
  </si>
  <si>
    <t>Pozostałe uprawy rolne inne niż wieloletnie</t>
  </si>
  <si>
    <t>Sonstige einjährige Pflanzen</t>
  </si>
  <si>
    <t>0121Z</t>
  </si>
  <si>
    <t>Uprawa winogron</t>
  </si>
  <si>
    <t xml:space="preserve">Wein- und Tafeltrauben </t>
  </si>
  <si>
    <t>Growing of grapes</t>
  </si>
  <si>
    <t>0122Z</t>
  </si>
  <si>
    <t>Uprawa drzew i krzewów owocowych tropikalnych i podzwrotnikowych</t>
  </si>
  <si>
    <t xml:space="preserve">Tropische und subtropische Früchte </t>
  </si>
  <si>
    <t>0123Z</t>
  </si>
  <si>
    <t>Uprawa drzew i krzewów owocowych cytrusowych</t>
  </si>
  <si>
    <t>Zitrusfrüchte</t>
  </si>
  <si>
    <t>0124Z</t>
  </si>
  <si>
    <t>Uprawa drzew i krzewów owocowych ziarnkowych i pestkowych</t>
  </si>
  <si>
    <t>Kern- und Steinobst</t>
  </si>
  <si>
    <t>0125Z</t>
  </si>
  <si>
    <t>Uprawa pozostałych drzew i krzewów owocowych oraz orzechów</t>
  </si>
  <si>
    <t>Sonstiges Baum- und Strauchobst und Nüsse</t>
  </si>
  <si>
    <t>0126Z</t>
  </si>
  <si>
    <t>Uprawa drzew oleistych</t>
  </si>
  <si>
    <t>Ölhaltige Früchte</t>
  </si>
  <si>
    <t>0127Z</t>
  </si>
  <si>
    <t>Uprawa roślin wykorzystywanych do produkcji napojów</t>
  </si>
  <si>
    <t>Pflanzen zur Herstellung von Getränken</t>
  </si>
  <si>
    <t>0128Z</t>
  </si>
  <si>
    <t>Uprawa roślin przyprawowych i aromatycznych oraz roślin wykorzystywanych do produkcji leków i wyrobów farmaceutycznych</t>
  </si>
  <si>
    <t>Gewürzpflanzen, Pflanzen für aromatische, narkotische und pharmazeutische Zwecke</t>
  </si>
  <si>
    <t>0129Z</t>
  </si>
  <si>
    <t>Uprawa pozostałych roślin wieloletnich</t>
  </si>
  <si>
    <t xml:space="preserve">Sonstige mehrjährige Pflanzen </t>
  </si>
  <si>
    <t>0130Z</t>
  </si>
  <si>
    <t>Rozmnażanie roślin</t>
  </si>
  <si>
    <t>Baumschulerzeugnisse, Pflanzen zu Vermehrungszwecken; Pilzmycel</t>
  </si>
  <si>
    <t>0141Z</t>
  </si>
  <si>
    <t>Chów i hodowla bydła mlecznego</t>
  </si>
  <si>
    <t>Milchkühe, lebend, sowie Rohmilch von Milchkühen</t>
  </si>
  <si>
    <t>0142Z</t>
  </si>
  <si>
    <t>Chów i hodowla pozostałego bydła i bawołów</t>
  </si>
  <si>
    <t xml:space="preserve">Sonstige Rinder und Büffel, lebend, sowie deren Sperma </t>
  </si>
  <si>
    <t>0143Z</t>
  </si>
  <si>
    <t>Chów i hodowla koni i pozostałych zwierząt koniowatych</t>
  </si>
  <si>
    <t xml:space="preserve">Pferde und Esel, lebend </t>
  </si>
  <si>
    <t>0144Z</t>
  </si>
  <si>
    <t>Chów i hodowla wielbłądów i zwierząt wielbłądowatych</t>
  </si>
  <si>
    <t>Kamele und Kamelartige, lebend</t>
  </si>
  <si>
    <t>0145Z</t>
  </si>
  <si>
    <t>Chów i hodowla owiec i kóz</t>
  </si>
  <si>
    <t>Schafe und Ziegen, lebend; Rohmilch und Schurwolle von Schafen und Ziegen</t>
  </si>
  <si>
    <t>0146Z</t>
  </si>
  <si>
    <t>Chów i hodowla świń</t>
  </si>
  <si>
    <t>Schweine, lebend</t>
  </si>
  <si>
    <t>0147Z</t>
  </si>
  <si>
    <t>Chów i hodowla drobiu</t>
  </si>
  <si>
    <t xml:space="preserve">Geflügel, lebend, sowie Eier </t>
  </si>
  <si>
    <t>0149Z</t>
  </si>
  <si>
    <t>Chów i hodowla pozostałych zwierząt</t>
  </si>
  <si>
    <t>Sonstige Nutztiere und tierische Erzeugnisse</t>
  </si>
  <si>
    <t>0150Z</t>
  </si>
  <si>
    <t>Uprawy rolne połączone z chowem i hodowlą zwierząt (działalność mieszana)</t>
  </si>
  <si>
    <t>Landwirtschaftlicher Anbau mit Tierhaltung und -zucht (gemischte Tätigkeit)</t>
  </si>
  <si>
    <t>0161Z</t>
  </si>
  <si>
    <t>Działalność usługowa wspomagająca produkcję roślinną</t>
  </si>
  <si>
    <t>Landwirtschaftliche Dienstleistungen für den Pflanzenbau</t>
  </si>
  <si>
    <t>0162Z</t>
  </si>
  <si>
    <t>Działalność usługowa wspomagająca chów i hodowlę zwierząt gospodarskich</t>
  </si>
  <si>
    <t xml:space="preserve">Landwirtschaftliche Dienstleistungen für die Tierhaltung </t>
  </si>
  <si>
    <t>0163Z</t>
  </si>
  <si>
    <t>Działalność usługowa następująca po zbiorach</t>
  </si>
  <si>
    <t xml:space="preserve">Nach der Ernte anfallende Dienstleistungen in der pflanzlichen Erzeugung </t>
  </si>
  <si>
    <t>0164Z</t>
  </si>
  <si>
    <t>Obróbka nasion dla celów rozmnażania roślin</t>
  </si>
  <si>
    <t xml:space="preserve">Dienstleistungen der Saatgutaufbereitung </t>
  </si>
  <si>
    <t>0170Z</t>
  </si>
  <si>
    <t>Łowiectwo i pozyskiwanie zwierząt łownych, włączając działalność usługową</t>
  </si>
  <si>
    <t xml:space="preserve">Jagd, Fallenstellerei und damit verbundene Dienstleistungen </t>
  </si>
  <si>
    <t>0210Z</t>
  </si>
  <si>
    <t>Gospodarka leśna i pozostała działalność leśna, z wyłączeniem pozyskiwania produktów leśnych</t>
  </si>
  <si>
    <t xml:space="preserve">Waldbestand sowie Erzeugnisse und Dienstleistungen von Forstbaumschulen </t>
  </si>
  <si>
    <t>0220Z</t>
  </si>
  <si>
    <t>Pozyskiwanie drewna</t>
  </si>
  <si>
    <t>Rohholz</t>
  </si>
  <si>
    <t>0230Z</t>
  </si>
  <si>
    <t>Pozyskiwanie dziko rosnących produktów leśnych, z wyłączeniem drewna</t>
  </si>
  <si>
    <t xml:space="preserve">Wildwachsende Produkte (ohne Holz) </t>
  </si>
  <si>
    <t>0240Z</t>
  </si>
  <si>
    <t>Działalność usługowa związana z leśnictwem</t>
  </si>
  <si>
    <t xml:space="preserve">Dienstleistungen für Forstwirtschaft und Holzgewinnung </t>
  </si>
  <si>
    <t>Service activity related to forestry</t>
  </si>
  <si>
    <t>0311Z</t>
  </si>
  <si>
    <t>Rybołówstwo w wodach morskich</t>
  </si>
  <si>
    <t>0312Z</t>
  </si>
  <si>
    <t>Rybołówstwo w wodach śródlądowych</t>
  </si>
  <si>
    <t>0321Z</t>
  </si>
  <si>
    <t>Chów i hodowla ryb oraz pozostałych organizmów wodnych w wodach morskich</t>
  </si>
  <si>
    <t>0322Z</t>
  </si>
  <si>
    <t>Chów i hodowla ryb oraz pozostałych organizmów wodnych w wodach śródlądowych</t>
  </si>
  <si>
    <t>0510Z</t>
  </si>
  <si>
    <t>Wydobywanie węgla kamiennego</t>
  </si>
  <si>
    <t>Steinkohle</t>
  </si>
  <si>
    <t>0520Z</t>
  </si>
  <si>
    <t>Wydobywanie węgla brunatnego (lignitu)</t>
  </si>
  <si>
    <t>Braunkohle</t>
  </si>
  <si>
    <t>0610Z</t>
  </si>
  <si>
    <t>Górnictwo ropy naftowej</t>
  </si>
  <si>
    <t xml:space="preserve">Erdöl </t>
  </si>
  <si>
    <t>0620Z</t>
  </si>
  <si>
    <t>Górnictwo gazu ziemnego</t>
  </si>
  <si>
    <t xml:space="preserve">Erdgas, verflüssigt oder gasförmig </t>
  </si>
  <si>
    <t>0710Z</t>
  </si>
  <si>
    <t>Górnictwo rud żelaza</t>
  </si>
  <si>
    <t xml:space="preserve">Eisenerze </t>
  </si>
  <si>
    <t>0721Z</t>
  </si>
  <si>
    <t>Górnictwo rud uranu i toru</t>
  </si>
  <si>
    <t xml:space="preserve">Uran- und Thoriumerze </t>
  </si>
  <si>
    <t>0729Z</t>
  </si>
  <si>
    <t>Górnictwo pozostałych rud metali nieżelaznych</t>
  </si>
  <si>
    <t>Sonstige NE-Metallerze und ihre Konzentrate</t>
  </si>
  <si>
    <t>0811Z</t>
  </si>
  <si>
    <t>Wydobywanie kamieni ozdobnych oraz kamienia dla potrzeb budownictwa, skał wapiennych, gipsu, kredy i łupków</t>
  </si>
  <si>
    <t xml:space="preserve">Naturwerksteine und Natursteine, Kalk- und Gipsstein, Kreide und Schiefer </t>
  </si>
  <si>
    <t>0812Z</t>
  </si>
  <si>
    <t>Wydobywanie żwiru i piasku; wydobywanie gliny i kaolinu</t>
  </si>
  <si>
    <t xml:space="preserve">Kies, Sand, Ton und Kaolin </t>
  </si>
  <si>
    <t>0891Z</t>
  </si>
  <si>
    <t>Wydobywanie minerałów dla przemysłu chemicznego oraz do produkcji nawozów</t>
  </si>
  <si>
    <t xml:space="preserve">Chemische und Düngemittelminerale </t>
  </si>
  <si>
    <t>0892Z</t>
  </si>
  <si>
    <t>Wydobywanie torfu</t>
  </si>
  <si>
    <t>Torf</t>
  </si>
  <si>
    <t>0893Z</t>
  </si>
  <si>
    <t>Wydobywanie soli</t>
  </si>
  <si>
    <t xml:space="preserve">Salz und reines Natriumchlorid; Meerwasser </t>
  </si>
  <si>
    <t>0899Z</t>
  </si>
  <si>
    <t>Pozostałe górnictwo i wydobywanie, gdzie indziej niesklasyfikowane</t>
  </si>
  <si>
    <t xml:space="preserve">Sonstige Steine, Erden und Bergbauerzeugnisse, a.n.g </t>
  </si>
  <si>
    <t>0910Z</t>
  </si>
  <si>
    <t>Działalność usługowa wspomagająca eksploatację złóż ropy naftowej i gazu ziemnego</t>
  </si>
  <si>
    <t>Dienstleistungen für die Gewinnung von Erdöl und Erdgas</t>
  </si>
  <si>
    <t>0990Z</t>
  </si>
  <si>
    <t>Działalność usługowa wspomagająca pozostałe górnictwo i wydobywanie</t>
  </si>
  <si>
    <t xml:space="preserve">Dienstleistungen für den sonstigen Bergbau und die Gewinnung von Steinen und Erden </t>
  </si>
  <si>
    <t>1011Z</t>
  </si>
  <si>
    <t>Przetwarzanie i konserwowanie mięsa, z wyłączeniem mięsa z drobiu</t>
  </si>
  <si>
    <t>Schlachten (ohne Schlachten von Geflügel)</t>
  </si>
  <si>
    <t>1012Z</t>
  </si>
  <si>
    <t>Przetwarzanie i konserwowanie mięsa z drobiu</t>
  </si>
  <si>
    <t>Schlachten von Geflügel</t>
  </si>
  <si>
    <t>1013Z</t>
  </si>
  <si>
    <t>Produkcja wyrobów z mięsa, włączając wyroby z mięsa drobiowego</t>
  </si>
  <si>
    <t>Fleischverarbeitung</t>
  </si>
  <si>
    <t>1020Z</t>
  </si>
  <si>
    <t>Przetwarzanie i konserwowanie ryb, skorupiaków i mięczaków</t>
  </si>
  <si>
    <t>Fischverarbeitung;</t>
  </si>
  <si>
    <t>Processing and preserving of fish, crustaceans and molluscs</t>
  </si>
  <si>
    <t>1031Z</t>
  </si>
  <si>
    <t>Przetwarzanie i konserwowanie ziemniaków</t>
  </si>
  <si>
    <t xml:space="preserve">Verarbeitete Kartoffeln und Kartoffelerzeugnisse </t>
  </si>
  <si>
    <t>Processing and preserving of potatoes</t>
  </si>
  <si>
    <t>1032Z</t>
  </si>
  <si>
    <t>Produkcja soków z owoców i warzyw</t>
  </si>
  <si>
    <t>Frucht- und Gemüsesäfte</t>
  </si>
  <si>
    <t>1039Z</t>
  </si>
  <si>
    <t>Pozostałe przetwarzanie i konserwowanie owoców i warzyw</t>
  </si>
  <si>
    <t>Sonstige Verarbeitung von Obst und Gemüse</t>
  </si>
  <si>
    <t>Other processing and preserving of fruit and vegetables</t>
  </si>
  <si>
    <t>1041Z</t>
  </si>
  <si>
    <t>Produkcja olejów i pozostałych tłuszczów płynnych</t>
  </si>
  <si>
    <t>Öle und Fette</t>
  </si>
  <si>
    <t>Manufacture of oils and other liquid fats</t>
  </si>
  <si>
    <t>1042Z</t>
  </si>
  <si>
    <t>Produkcja margaryny i podobnych tłuszczów jadalnych</t>
  </si>
  <si>
    <t xml:space="preserve">Margarine und ähnliche Nahrungsfette </t>
  </si>
  <si>
    <t>1051Z</t>
  </si>
  <si>
    <t>Przetwórstwo mleka i wyrób serów</t>
  </si>
  <si>
    <t>Milchverarbeitung und Käseherstellung (ohne Speiseeis)</t>
  </si>
  <si>
    <t>1052Z</t>
  </si>
  <si>
    <t>Produkcja lodów</t>
  </si>
  <si>
    <t xml:space="preserve">Speiseeis </t>
  </si>
  <si>
    <t>1061Z</t>
  </si>
  <si>
    <t>Wytwarzanie produktów przemiału zbóż</t>
  </si>
  <si>
    <t xml:space="preserve">Mahl- und Schälmühlenerzeugnisse </t>
  </si>
  <si>
    <t>Manufacture of grain mill products</t>
  </si>
  <si>
    <t>1062Z</t>
  </si>
  <si>
    <t>Wytwarzanie skrobi i wyrobów skrobiowych</t>
  </si>
  <si>
    <t>Stärke und Stärkeerzeugnisse</t>
  </si>
  <si>
    <t>1071Z</t>
  </si>
  <si>
    <t>Produkcja pieczywa; produkcja świeżych wyrobów ciastkarskich i ciastek</t>
  </si>
  <si>
    <t>Backwaren (ohne Dauerbackwaren)</t>
  </si>
  <si>
    <t>1072Z</t>
  </si>
  <si>
    <t>Produkcja sucharów i herbatników; produkcja konserwowanych wyrobów ciastkarskich i ciastek</t>
  </si>
  <si>
    <t>Dauerbackwaren</t>
  </si>
  <si>
    <t>1073Z</t>
  </si>
  <si>
    <t>Produkcja makaronów, klusek, kuskusu i podobnych wyrobów mącznych</t>
  </si>
  <si>
    <t>Teigwaren</t>
  </si>
  <si>
    <t>1081Z</t>
  </si>
  <si>
    <t>Produkcja cukru</t>
  </si>
  <si>
    <t>Production of sugar</t>
  </si>
  <si>
    <t>1082Z</t>
  </si>
  <si>
    <t>Produkcja kakao, czekolady i wyrobów cukierniczych</t>
  </si>
  <si>
    <t>Süßwaren (ohne Dauerbackwaren)</t>
  </si>
  <si>
    <t>1083Z</t>
  </si>
  <si>
    <t>Przetwórstwo herbaty i kawy</t>
  </si>
  <si>
    <t>1084Z</t>
  </si>
  <si>
    <t>Produkcja przypraw</t>
  </si>
  <si>
    <t>Würzen und Soßen</t>
  </si>
  <si>
    <t>1085Z</t>
  </si>
  <si>
    <t>Wytwarzanie gotowych posiłków i dań</t>
  </si>
  <si>
    <t>Fertiggerichte</t>
  </si>
  <si>
    <t>1086Z</t>
  </si>
  <si>
    <t>Produkcja artykułów spożywczych homogenizowanych i żywności dietetycznej</t>
  </si>
  <si>
    <t>Homogenisierte und diätetische Nahrungsmittel</t>
  </si>
  <si>
    <t>1089Z</t>
  </si>
  <si>
    <t>Produkcja pozostałych artykułów spożywczych, gdzie indziej niesklasyfikowana</t>
  </si>
  <si>
    <t>Sonstige Nahrungsmittel, a.n.g.</t>
  </si>
  <si>
    <t>1091Z</t>
  </si>
  <si>
    <t>Produkcja gotowej paszy dla zwierząt gospodarskich</t>
  </si>
  <si>
    <t>Futtermittel für Nutztiere</t>
  </si>
  <si>
    <t>Manufacture of prepared feeds for farm animals</t>
  </si>
  <si>
    <t>1092Z</t>
  </si>
  <si>
    <t>Produkcja gotowej karmy dla zwierząt domowych</t>
  </si>
  <si>
    <t>Futtermittel für sonstige Tiere</t>
  </si>
  <si>
    <t>Manufacture of prepared pet food</t>
  </si>
  <si>
    <t>1101Z</t>
  </si>
  <si>
    <t>Destylowanie, rektyfikowanie i mieszanie alkoholi</t>
  </si>
  <si>
    <t>1102Z</t>
  </si>
  <si>
    <t>Produkcja win gronowych</t>
  </si>
  <si>
    <t>1103Z</t>
  </si>
  <si>
    <t>Produkcja cydru i pozostałych win owocowych</t>
  </si>
  <si>
    <t>1104Z</t>
  </si>
  <si>
    <t>Produkcja pozostałych niedestylowanych napojów fermentowanych</t>
  </si>
  <si>
    <t>1105Z</t>
  </si>
  <si>
    <t>Produkcja piwa</t>
  </si>
  <si>
    <t>1106Z</t>
  </si>
  <si>
    <t>Produkcja słodu</t>
  </si>
  <si>
    <t>1107Z</t>
  </si>
  <si>
    <t>Produkcja napojów bezalkoholowych; produkcja wód mineralnych i pozostałych wód butelkowanych</t>
  </si>
  <si>
    <t>1200Z</t>
  </si>
  <si>
    <t>PRODUKCJA WYROBÓW TYTONIOWYCH</t>
  </si>
  <si>
    <t>1310A</t>
  </si>
  <si>
    <t>Produkcja przędzy bawełnianej</t>
  </si>
  <si>
    <t>1310B</t>
  </si>
  <si>
    <t>Produkcja przędzy wełnianej</t>
  </si>
  <si>
    <t>1310C</t>
  </si>
  <si>
    <t>Produkcja przędzy z włókien chemicznych</t>
  </si>
  <si>
    <t>Kunstfasern, bearbeitet zum Spinnen</t>
  </si>
  <si>
    <t>1310D</t>
  </si>
  <si>
    <t>Produkcja przędzy z pozostałych włókien tekstylnych, włączając produkcję nici</t>
  </si>
  <si>
    <t>1320A</t>
  </si>
  <si>
    <t>Produkcja tkanin bawełnianych</t>
  </si>
  <si>
    <t>Baumwollweberei</t>
  </si>
  <si>
    <t>1320B</t>
  </si>
  <si>
    <t>Produkcja tkanin wełnianych</t>
  </si>
  <si>
    <t>Wollweberei</t>
  </si>
  <si>
    <t>1320C</t>
  </si>
  <si>
    <t>Produkcja tkanin z włókien chemicznych</t>
  </si>
  <si>
    <t>Gewebe aus Kunstfasern</t>
  </si>
  <si>
    <t>1320D</t>
  </si>
  <si>
    <t>Produkcja pozostałych tkanin</t>
  </si>
  <si>
    <t>Sonstige Weberei</t>
  </si>
  <si>
    <t>1330Z</t>
  </si>
  <si>
    <t>Wykończanie wyrobów włókienniczych</t>
  </si>
  <si>
    <t xml:space="preserve">Textilveredlungsleistungen </t>
  </si>
  <si>
    <t>1391Z</t>
  </si>
  <si>
    <t>Produkcja dzianin metrażowych</t>
  </si>
  <si>
    <t>1392Z</t>
  </si>
  <si>
    <t>Produkcja gotowych wyrobów tekstylnych</t>
  </si>
  <si>
    <t>1393Z</t>
  </si>
  <si>
    <t>Produkcja dywanów i chodników</t>
  </si>
  <si>
    <t>1394Z</t>
  </si>
  <si>
    <t>Produkcja wyrobów powroźniczych, lin, szpagatów i wyrobów sieciowych</t>
  </si>
  <si>
    <t>1395Z</t>
  </si>
  <si>
    <t>Produkcja włóknin i wyrobów wykonanych z włóknin, z wyłączeniem odzieży</t>
  </si>
  <si>
    <t>1396Z</t>
  </si>
  <si>
    <t>Produkcja pozostałych technicznych i przemysłowych wyrobów tekstylnych</t>
  </si>
  <si>
    <t>1399Z</t>
  </si>
  <si>
    <t>Produkcja pozostałych wyrobów tekstylnych, gdzie indziej niesklasyfikowana</t>
  </si>
  <si>
    <t>1411Z</t>
  </si>
  <si>
    <t>Produkcja odzieży skórzanej</t>
  </si>
  <si>
    <t>1412Z</t>
  </si>
  <si>
    <t>Produkcja odzieży roboczej</t>
  </si>
  <si>
    <t>Manufacture of workwear</t>
  </si>
  <si>
    <t>1413Z</t>
  </si>
  <si>
    <t>Produkcja pozostałej odzieży wierzchniej</t>
  </si>
  <si>
    <t>1414Z</t>
  </si>
  <si>
    <t>Produkcja bielizny</t>
  </si>
  <si>
    <t>1419Z</t>
  </si>
  <si>
    <t>Produkcja pozostałej odzieży i dodatków do odzieży</t>
  </si>
  <si>
    <t>1420Z</t>
  </si>
  <si>
    <t>Produkcja wyrobów futrzarskich</t>
  </si>
  <si>
    <t>1431Z</t>
  </si>
  <si>
    <t>Produkcja wyrobów pończoszniczych</t>
  </si>
  <si>
    <t>Strumpfwaren</t>
  </si>
  <si>
    <t>1439Z</t>
  </si>
  <si>
    <t>Produkcja pozostałej odzieży dzianej</t>
  </si>
  <si>
    <t xml:space="preserve">Sonstige Bekleidung aus gewirktem und gestricktem Stoff </t>
  </si>
  <si>
    <t>1511Z</t>
  </si>
  <si>
    <t>Wyprawa skór, garbowanie; wyprawa i barwienie skór futerkowych</t>
  </si>
  <si>
    <t>1512Z</t>
  </si>
  <si>
    <t>Produkcja toreb bagażowych, toreb ręcznych i podobnych wyrobów kaletniczych; produkcja wyrobów rymarskich</t>
  </si>
  <si>
    <t>1520Z</t>
  </si>
  <si>
    <t>Produkcja obuwia</t>
  </si>
  <si>
    <t>Schuhe</t>
  </si>
  <si>
    <t>1610Z</t>
  </si>
  <si>
    <t>Produkcja wyrobów tartacznych</t>
  </si>
  <si>
    <t xml:space="preserve">Holz, gesägt und gehobelt </t>
  </si>
  <si>
    <t>Sawmilling and planing of wood</t>
  </si>
  <si>
    <t>1621Z</t>
  </si>
  <si>
    <t>Produkcja arkuszy fornirowych i płyt wykonanych na bazie drewna</t>
  </si>
  <si>
    <t xml:space="preserve">Furnier-, Sperrholz-, Holzfaser- und Holzspanplatten </t>
  </si>
  <si>
    <t>Manufacture of veneer sheets and wood-based panels</t>
  </si>
  <si>
    <t>1622Z</t>
  </si>
  <si>
    <t>Produkcja gotowych parkietów podłogowych</t>
  </si>
  <si>
    <t>Parkettböden</t>
  </si>
  <si>
    <t>Manufacture of assembled parquet floors</t>
  </si>
  <si>
    <t>1623Z</t>
  </si>
  <si>
    <t>Produkcja pozostałych wyrobów stolarskich i ciesielskich dla budownictwa</t>
  </si>
  <si>
    <t>Manufacture of other builders’ carpentry and joinery</t>
  </si>
  <si>
    <t>1624Z</t>
  </si>
  <si>
    <t>Produkcja opakowań drewnianych</t>
  </si>
  <si>
    <t xml:space="preserve">Verpackungsmittel, Lagerbehälter und Ladungsträger, aus Holz </t>
  </si>
  <si>
    <t>Manufacture of wooden containers</t>
  </si>
  <si>
    <t>1629Z</t>
  </si>
  <si>
    <t>Produkcja pozostałych wyrobów z drewna; produkcja wyrobów z korka, słomy i materiałów używanych do wyplatania</t>
  </si>
  <si>
    <t xml:space="preserve">Andere Holzwaren; Kork-, Flecht- und Korbwaren </t>
  </si>
  <si>
    <t>Manufacture of other products of wood; manufacture of articles of cork, straw and plaiting materials</t>
  </si>
  <si>
    <t>1711Z</t>
  </si>
  <si>
    <t>Produkcja masy włóknistej</t>
  </si>
  <si>
    <t xml:space="preserve">Holz- und Zellstoff </t>
  </si>
  <si>
    <t>1712Z</t>
  </si>
  <si>
    <t>Produkcja papieru i tektury</t>
  </si>
  <si>
    <t xml:space="preserve">Papier, Karton und Pappe </t>
  </si>
  <si>
    <t>Manufacture of paper and paperboard</t>
  </si>
  <si>
    <t>1721Z</t>
  </si>
  <si>
    <t>Produkcja papieru falistego i tektury falistej oraz opakowań z papieru i tektury</t>
  </si>
  <si>
    <t xml:space="preserve">Wellpapier und -pappe; Verpackungsmittel aus Papier, Karton und Pappe </t>
  </si>
  <si>
    <t>Manufacture of corrugated paper and paperboard and of containers of paper and paperboard</t>
  </si>
  <si>
    <t>1722Z</t>
  </si>
  <si>
    <t>Produkcja artykułów gospodarstwa domowego, toaletowych i sanitarnych</t>
  </si>
  <si>
    <t>Haushalts-, Hygiene- und Toilettenartikeln aus Zellstoff, Papier und Pappe</t>
  </si>
  <si>
    <t>1723Z</t>
  </si>
  <si>
    <t>Produkcja artykułów piśmiennych</t>
  </si>
  <si>
    <t xml:space="preserve">Schreibwaren und Bürobedarf aus Papier, Karton und Pappe </t>
  </si>
  <si>
    <t>Manufacture of paper stationery</t>
  </si>
  <si>
    <t>1724Z</t>
  </si>
  <si>
    <t>Produkcja tapet</t>
  </si>
  <si>
    <t>Tapeten</t>
  </si>
  <si>
    <t>1729Z</t>
  </si>
  <si>
    <t>Produkcja pozostałych wyrobów z papieru i tektury</t>
  </si>
  <si>
    <t xml:space="preserve">Sonstige Waren aus Papier, Karton und Pappe </t>
  </si>
  <si>
    <t>Manufacture of other articles of paper and paperboard</t>
  </si>
  <si>
    <t>1811Z</t>
  </si>
  <si>
    <t>Drukowanie gazet</t>
  </si>
  <si>
    <t>Printing of newspapers</t>
  </si>
  <si>
    <t>1812Z</t>
  </si>
  <si>
    <t>Pozostałe drukowanie</t>
  </si>
  <si>
    <t>Andere Dienstleistungen des Druckens</t>
  </si>
  <si>
    <t>Other printing</t>
  </si>
  <si>
    <t>1813Z</t>
  </si>
  <si>
    <t>Działalność usługowa związana z przygotowywaniem do druku</t>
  </si>
  <si>
    <t>Druck- und medienvorbereitende Dienstleistungen</t>
  </si>
  <si>
    <t>Pre-press and pre-media services</t>
  </si>
  <si>
    <t>1814Z</t>
  </si>
  <si>
    <t>Introligatorstwo i podobne usługi</t>
  </si>
  <si>
    <t xml:space="preserve">Dienstleistungen der Buchbinderei </t>
  </si>
  <si>
    <t>Binding and related services</t>
  </si>
  <si>
    <t>1820Z</t>
  </si>
  <si>
    <t>Reprodukcja zapisanych nośników informacji</t>
  </si>
  <si>
    <t>Dienstleistungen der Vervielfältigung von bespielten Ton-, Bild- und Datenträgern</t>
  </si>
  <si>
    <t>1910Z</t>
  </si>
  <si>
    <t>Wytwarzanie i przetwarzanie koksu</t>
  </si>
  <si>
    <t xml:space="preserve">Kokereierzeugnisse </t>
  </si>
  <si>
    <t>1920Z</t>
  </si>
  <si>
    <t>Wytwarzanie i przetwarzanie produktów rafinacji ropy naftowej</t>
  </si>
  <si>
    <t>Mineralölerzeugnisse</t>
  </si>
  <si>
    <t>2011Z</t>
  </si>
  <si>
    <t>Produkcja gazów technicznych</t>
  </si>
  <si>
    <t xml:space="preserve">Industriegase </t>
  </si>
  <si>
    <t>2012Z</t>
  </si>
  <si>
    <t>Produkcja barwników i pigmentów</t>
  </si>
  <si>
    <t>Manufacture of dyes and pigments</t>
  </si>
  <si>
    <t>2013Z</t>
  </si>
  <si>
    <t>Produkcja pozostałych podstawowych chemikaliów nieorganicznych</t>
  </si>
  <si>
    <t>Sonstige anorganische Grundstoffe und Chemikalien</t>
  </si>
  <si>
    <t>2014Z</t>
  </si>
  <si>
    <t>Produkcja pozostałych podstawowych chemikaliów organicznych</t>
  </si>
  <si>
    <t>Sonstige organische Grundstoffe und Chemikalien</t>
  </si>
  <si>
    <t>2015Z</t>
  </si>
  <si>
    <t>Produkcja nawozów i związków azotowych</t>
  </si>
  <si>
    <t xml:space="preserve">Düngemittel und Stickstoffverbindungen </t>
  </si>
  <si>
    <t>2016Z</t>
  </si>
  <si>
    <t>Produkcja tworzyw sztucznych w formach podstawowych</t>
  </si>
  <si>
    <t>Kunststoffe, in Primärformen</t>
  </si>
  <si>
    <t>Manufacture of plastics in primary forms</t>
  </si>
  <si>
    <t>2017Z</t>
  </si>
  <si>
    <t>Produkcja kauczuku syntetycznego w formach podstawowych</t>
  </si>
  <si>
    <t>Synthetischer Kautschuk, in Primärformen</t>
  </si>
  <si>
    <t>2020Z</t>
  </si>
  <si>
    <t>Produkcja pestycydów i pozostałych środków agrochemicznych</t>
  </si>
  <si>
    <t xml:space="preserve">Schädlingsbekämpfungs-, Pflanzenschutz- und Desinfektionsmittel </t>
  </si>
  <si>
    <t>2030Z</t>
  </si>
  <si>
    <t>Produkcja farb, lakierów i podobnych powłok, farb drukarskich i mas uszczelniających</t>
  </si>
  <si>
    <t>Anstrichmittel, Druckfarben und Kitte</t>
  </si>
  <si>
    <t>2041Z</t>
  </si>
  <si>
    <t>Produkcja mydła i detergentów, środków myjących i czyszczących</t>
  </si>
  <si>
    <t>Seifen, Wasch-, Reinigungs- und Poliermittel</t>
  </si>
  <si>
    <t>2042Z</t>
  </si>
  <si>
    <t>Produkcja wyrobów kosmetycznych i toaletowych</t>
  </si>
  <si>
    <t>Körperpflegemittel und Duftstoffe</t>
  </si>
  <si>
    <t>2051Z</t>
  </si>
  <si>
    <t>Produkcja materiałów wybuchowych</t>
  </si>
  <si>
    <t>2052Z</t>
  </si>
  <si>
    <t>Produkcja klejów</t>
  </si>
  <si>
    <t>2053Z</t>
  </si>
  <si>
    <t>Produkcja olejków eterycznych</t>
  </si>
  <si>
    <t>Etherische Öle</t>
  </si>
  <si>
    <t>2059Z</t>
  </si>
  <si>
    <t>Produkcja pozostałych wyrobów chemicznych, gdzie indziej niesklasyfikowana</t>
  </si>
  <si>
    <t>Sonstige chemische Erzeugnisse, a.n.g.</t>
  </si>
  <si>
    <t>Manufacture of other chemical products n.e.c.</t>
  </si>
  <si>
    <t>2060Z</t>
  </si>
  <si>
    <t>Produkcja włókien chemicznych</t>
  </si>
  <si>
    <t>Chemiefasern</t>
  </si>
  <si>
    <t>Manufacture of glass fibres</t>
  </si>
  <si>
    <t>2110Z</t>
  </si>
  <si>
    <t>Produkcja podstawowych substancji farmaceutycznych</t>
  </si>
  <si>
    <t>Pharmazeutische Grundstoffe</t>
  </si>
  <si>
    <t>2120Z</t>
  </si>
  <si>
    <t>Produkcja leków i pozostałych wyrobów farmaceutycznych</t>
  </si>
  <si>
    <t>Pharmazeutische Spezialitäten und sonstige pharmazeutische Erzeugnisse</t>
  </si>
  <si>
    <t>2211Z</t>
  </si>
  <si>
    <t>Produkcja opon i dętek z gumy; bieżnikowanie i regenerowanie opon z gumy</t>
  </si>
  <si>
    <t>Bereifungen aus Kautschuk; Runderneuerung von Bereifungen aus Kautschuk</t>
  </si>
  <si>
    <t>Manufacture of rubber tyres and tubes; retreading and rebuilding of rubber tyres</t>
  </si>
  <si>
    <t>2219Z</t>
  </si>
  <si>
    <t>Produkcja pozostałych wyrobów z gumy</t>
  </si>
  <si>
    <t>2221Z</t>
  </si>
  <si>
    <t>Produkcja płyt, arkuszy, rur i kształtowników z tworzyw sztucznych</t>
  </si>
  <si>
    <t>Platten, Folien, Schläuche und Profile, aus Kunststoffen</t>
  </si>
  <si>
    <t>Manufacture of plastic plates, sheets, tubes and profiles</t>
  </si>
  <si>
    <t>2222Z</t>
  </si>
  <si>
    <t>Produkcja opakowań z tworzyw sztucznych</t>
  </si>
  <si>
    <t>Verpackungsmittel aus Kunststoffen</t>
  </si>
  <si>
    <t>Manufacture of plastic packing goods</t>
  </si>
  <si>
    <t>2223Z</t>
  </si>
  <si>
    <t>Produkcja wyrobów dla budownictwa z tworzyw sztucznych</t>
  </si>
  <si>
    <t>Baubedarfsartikel aus Kunststoffen</t>
  </si>
  <si>
    <t>Manufacture of builders’ ware of plastic</t>
  </si>
  <si>
    <t>2229Z</t>
  </si>
  <si>
    <t>Produkcja pozostałych wyrobów z tworzyw sztucznych</t>
  </si>
  <si>
    <t>Sonstige Kunststoffwaren</t>
  </si>
  <si>
    <t>Manufacture of other plastic products</t>
  </si>
  <si>
    <t>2311Z</t>
  </si>
  <si>
    <t>Produkcja szkła płaskiego</t>
  </si>
  <si>
    <t>Flachglas</t>
  </si>
  <si>
    <t>2312Z</t>
  </si>
  <si>
    <t>Kształtowanie i obróbka szkła płaskiego</t>
  </si>
  <si>
    <t>Veredlung und Bearbeitung von Flachglas</t>
  </si>
  <si>
    <t>2313Z</t>
  </si>
  <si>
    <t>Produkcja szkła gospodarczego</t>
  </si>
  <si>
    <t>Hohlglas</t>
  </si>
  <si>
    <t>2314Z</t>
  </si>
  <si>
    <t>Produkcja włókien szklanych</t>
  </si>
  <si>
    <t>Glasfasern und Waren daraus</t>
  </si>
  <si>
    <t>2319Z</t>
  </si>
  <si>
    <t>Produkcja i obróbka pozostałego szkła, włączając szkło techniczne</t>
  </si>
  <si>
    <t>Herstellung, Veredlung und Bearbeitung von sonstigem Glas einschließlich technischen Glaswaren</t>
  </si>
  <si>
    <t>2320Z</t>
  </si>
  <si>
    <t>Produkcja wyrobów ogniotrwałych</t>
  </si>
  <si>
    <t>Feuerfeste keramische Werkstoffe und Ware</t>
  </si>
  <si>
    <t>2331Z</t>
  </si>
  <si>
    <t>Produkcja ceramicznych kafli i płytek</t>
  </si>
  <si>
    <t xml:space="preserve">Keramische Wand- und Bodenfliesen und -platten </t>
  </si>
  <si>
    <t>2332Z</t>
  </si>
  <si>
    <t>Produkcja cegieł, dachówek i materiałów budowlanych, z wypalanej gliny</t>
  </si>
  <si>
    <t>Ziegel und sonstige Baukeramik</t>
  </si>
  <si>
    <t>Manufacture of bricks, tiles and construction products, in baked clay</t>
  </si>
  <si>
    <t>2341Z</t>
  </si>
  <si>
    <t>Produkcja ceramicznych wyrobów stołowych i ozdobnych</t>
  </si>
  <si>
    <t>2342Z</t>
  </si>
  <si>
    <t>Produkcja ceramicznych wyrobów sanitarnych</t>
  </si>
  <si>
    <t xml:space="preserve">Sanitärkeramik </t>
  </si>
  <si>
    <t>2343Z</t>
  </si>
  <si>
    <t>Produkcja ceramicznych izolatorów i osłon izolacyjnych</t>
  </si>
  <si>
    <t>Keramische Isolatoren und Isolationsverschalungen</t>
  </si>
  <si>
    <t>2344Z</t>
  </si>
  <si>
    <t>Produkcja pozostałych technicznych wyrobów ceramicznych</t>
  </si>
  <si>
    <t>Keramische Erzeugnisse für sonstige technische Zwecke</t>
  </si>
  <si>
    <t>2349Z</t>
  </si>
  <si>
    <t>Produkcja pozostałych wyrobów ceramicznych</t>
  </si>
  <si>
    <t>Sonstige keramische Erzeugnisse</t>
  </si>
  <si>
    <t>2351Z</t>
  </si>
  <si>
    <t>Produkcja cementu</t>
  </si>
  <si>
    <t>Zement</t>
  </si>
  <si>
    <t>2352Z</t>
  </si>
  <si>
    <t>Produkcja wapna i gipsu</t>
  </si>
  <si>
    <t>Kalk und gebrannter Gips</t>
  </si>
  <si>
    <t>2361Z</t>
  </si>
  <si>
    <t>Produkcja wyrobów budowlanych z betonu</t>
  </si>
  <si>
    <t>Erzeugnisse aus Beton, Zement und Kalksandstein für den Bau</t>
  </si>
  <si>
    <t>2362Z</t>
  </si>
  <si>
    <t>Produkcja wyrobów budowlanych z gipsu</t>
  </si>
  <si>
    <t xml:space="preserve">Gipserzeugnisse für den Bau </t>
  </si>
  <si>
    <t>2363Z</t>
  </si>
  <si>
    <t>Produkcja masy betonowej prefabrykowanej</t>
  </si>
  <si>
    <t>Frischbeton</t>
  </si>
  <si>
    <t>2364Z</t>
  </si>
  <si>
    <t>Produkcja zaprawy murarskiej</t>
  </si>
  <si>
    <t>Mörtel und anderer Beton (Trockenbeton)</t>
  </si>
  <si>
    <t>2365Z</t>
  </si>
  <si>
    <t>Produkcja cementu wzmocnionego włóknem</t>
  </si>
  <si>
    <t>Faserzementwaren</t>
  </si>
  <si>
    <t>2369Z</t>
  </si>
  <si>
    <t>Produkcja pozostałych wyrobów z betonu, gipsu i cementu</t>
  </si>
  <si>
    <t>Sonstige Erzeugnissen aus Beton, Zement und Gips a.n.g.</t>
  </si>
  <si>
    <t>2370Z</t>
  </si>
  <si>
    <t>Cięcie, formowanie i wykańczanie kamienia</t>
  </si>
  <si>
    <t>Be- und Verarbeitung von Naturwerksteinen und Natursteinen</t>
  </si>
  <si>
    <t>2391Z</t>
  </si>
  <si>
    <t>Produkcja wyrobów ściernych</t>
  </si>
  <si>
    <t>Schleifkörper und Schleifmittel auf Unterlage</t>
  </si>
  <si>
    <t>2399Z</t>
  </si>
  <si>
    <t>Produkcja pozostałych wyrobów z mineralnych surowców niemetalicznych, gdzie indziej niesklasyfikowana</t>
  </si>
  <si>
    <t>Sonstige Erzeugnisse aus nichtmetallischen Mineralien a. n. g.</t>
  </si>
  <si>
    <t>2410Z</t>
  </si>
  <si>
    <t>Produkcja surówki, żelazostopów, żeliwa i stali oraz wyrobów hutniczych</t>
  </si>
  <si>
    <t>Roheisen, Stahl und Ferrolegierungen</t>
  </si>
  <si>
    <t>2420Z</t>
  </si>
  <si>
    <t>Produkcja rur, przewodów, kształtowników zamkniętych i łączników, ze stali</t>
  </si>
  <si>
    <t>Stahlrohre, Rohrform-, Rohrverschluss- und Rohrverbindungsstücke aus Stahl</t>
  </si>
  <si>
    <t>Manufacture of tubes, pipes, hollow profiles and related fittings, of steel</t>
  </si>
  <si>
    <t>2431Z</t>
  </si>
  <si>
    <t>Produkcja prętów ciągnionych na zimno</t>
  </si>
  <si>
    <t>Blankstahl</t>
  </si>
  <si>
    <t>Manufacture of cold drawn bars</t>
  </si>
  <si>
    <t>2432Z</t>
  </si>
  <si>
    <t>Produkcja wyrobów płaskich walcowanych na zimno</t>
  </si>
  <si>
    <t>Kaltband mit einer Breite von weniger als 600 mm</t>
  </si>
  <si>
    <t>2433Z</t>
  </si>
  <si>
    <t>Produkcja wyrobów formowanych na zimno</t>
  </si>
  <si>
    <t>Kaltprofilen</t>
  </si>
  <si>
    <t>Manufacture of cold forming products</t>
  </si>
  <si>
    <t>2434Z</t>
  </si>
  <si>
    <t>Produkcja drutu</t>
  </si>
  <si>
    <t>Kaltgezogener Draht</t>
  </si>
  <si>
    <t>Manufacture of wire products</t>
  </si>
  <si>
    <t>2441Z</t>
  </si>
  <si>
    <t>Produkcja metali szlachetnych</t>
  </si>
  <si>
    <t xml:space="preserve">Edelmetalle und Halbzeug daraus </t>
  </si>
  <si>
    <t>2442A</t>
  </si>
  <si>
    <t>Produkcja aluminium hutniczego</t>
  </si>
  <si>
    <t xml:space="preserve">Aluminium in Rohform, Aluminiumlegierungen; Aluminiumoxid </t>
  </si>
  <si>
    <t>2442B</t>
  </si>
  <si>
    <t>Produkcja wyrobów z aluminium i stopów aluminium</t>
  </si>
  <si>
    <t xml:space="preserve">Halbzeug aus Aluminium </t>
  </si>
  <si>
    <t>2443Z</t>
  </si>
  <si>
    <t>Produkcja ołowiu, cynku i cyny</t>
  </si>
  <si>
    <t xml:space="preserve">Blei, Zink und Zinn und Halbzeug daraus </t>
  </si>
  <si>
    <t>2444Z</t>
  </si>
  <si>
    <t>Produkcja miedzi</t>
  </si>
  <si>
    <t xml:space="preserve">Kupfer und Halbzeug daraus </t>
  </si>
  <si>
    <t>2445Z</t>
  </si>
  <si>
    <t>Produkcja pozostałych metali nieżelaznych</t>
  </si>
  <si>
    <t xml:space="preserve">Sonstige NE-Metalle und Halbzeug daraus </t>
  </si>
  <si>
    <t>2446Z</t>
  </si>
  <si>
    <t>Wytwarzanie paliw jądrowych</t>
  </si>
  <si>
    <t>Kernbrennstoffe</t>
  </si>
  <si>
    <t>2451Z</t>
  </si>
  <si>
    <t>Odlewnictwo żeliwa</t>
  </si>
  <si>
    <t>Eisengießereierzeugnisse</t>
  </si>
  <si>
    <t>2452Z</t>
  </si>
  <si>
    <t>Odlewnictwo staliwa</t>
  </si>
  <si>
    <t xml:space="preserve">Teile aus Stahlguss </t>
  </si>
  <si>
    <t xml:space="preserve">  </t>
  </si>
  <si>
    <t>2453Z</t>
  </si>
  <si>
    <t>Odlewnictwo metali lekkich</t>
  </si>
  <si>
    <t xml:space="preserve">Teile aus Leichtmetallguss </t>
  </si>
  <si>
    <t>2454A</t>
  </si>
  <si>
    <t>Odlewnictwo miedzi i stopów miedzi</t>
  </si>
  <si>
    <t xml:space="preserve">Teile aus Buntmetall-/Schwermetallguss </t>
  </si>
  <si>
    <t>2454B</t>
  </si>
  <si>
    <t>Odlewnictwo pozostałych metali nieżelaznych, gdzie indziej niesklasyfikowane</t>
  </si>
  <si>
    <t>Buntmetallgießereierzeugnisse, a.n.g.</t>
  </si>
  <si>
    <t>2511Z</t>
  </si>
  <si>
    <t>Produkcja konstrukcji metalowych i ich części</t>
  </si>
  <si>
    <t>Metallkonstruktionen und deren Teile</t>
  </si>
  <si>
    <t>Manufacture of metal structures and parts of structures</t>
  </si>
  <si>
    <t>2512Z</t>
  </si>
  <si>
    <t>Produkcja metalowych elementów stolarki budowlanej</t>
  </si>
  <si>
    <t>Ausbauelemente aus Metall</t>
  </si>
  <si>
    <t>Manufacture of builders’ joinery components of metal</t>
  </si>
  <si>
    <t>2521Z</t>
  </si>
  <si>
    <t>Produkcja grzejników i kotłów centralnego ogrzewania</t>
  </si>
  <si>
    <t>Heizkörper und -kessel für Zentralheizungen</t>
  </si>
  <si>
    <t>2529Z</t>
  </si>
  <si>
    <t>Produkcja pozostałych zbiorników, cystern i pojemników metalowych</t>
  </si>
  <si>
    <t>Sammelbehälter, Tanks u. ä. Behälter aus Metall</t>
  </si>
  <si>
    <t>Manufacture of other tanks, reservoirs and containers of metal</t>
  </si>
  <si>
    <t>2530Z</t>
  </si>
  <si>
    <t>Produkcja wytwornic pary, z wyłączeniem kotłów do centralnego ogrzewania gorącą wodą</t>
  </si>
  <si>
    <t>Dampfkessel ohne Zentralheizungskessel</t>
  </si>
  <si>
    <t>2540Z</t>
  </si>
  <si>
    <t>Produkcja broni i amunicji</t>
  </si>
  <si>
    <t>2550Z</t>
  </si>
  <si>
    <t>Kucie, prasowanie, wytłaczanie i walcowanie metali; metalurgia proszków</t>
  </si>
  <si>
    <t>Schmiede-, Press-, Zieh- und Stanzteile, gewalzte Ringe und pulvermetallurgische Erzeugnisse</t>
  </si>
  <si>
    <t>Forging, pressing, stamping and roll-forming of metal; powder metallurgy</t>
  </si>
  <si>
    <t>2561Z</t>
  </si>
  <si>
    <t>Obróbka metali i nakładanie powłok na metale</t>
  </si>
  <si>
    <t>Oberflächenveredlung und Wärmebehandlung</t>
  </si>
  <si>
    <t>Treatment and coating of metals</t>
  </si>
  <si>
    <t>2562Z</t>
  </si>
  <si>
    <t>Obróbka mechaniczna elementów metalowych</t>
  </si>
  <si>
    <t>Mechanische Verarbeitung von Metallelementen</t>
  </si>
  <si>
    <t>Mechanical treatment of metal components</t>
  </si>
  <si>
    <t>2571Z</t>
  </si>
  <si>
    <t>Produkcja wyrobów nożowniczych i sztućców</t>
  </si>
  <si>
    <t>Schneidwaren und Besteck</t>
  </si>
  <si>
    <t>Manufacture of knives and cutlery</t>
  </si>
  <si>
    <t>2572Z</t>
  </si>
  <si>
    <t>Produkcja zamków i zawiasów</t>
  </si>
  <si>
    <t>Schlösser und Beschläge</t>
  </si>
  <si>
    <t>Manufacture of locks and hinges</t>
  </si>
  <si>
    <t>2573Z</t>
  </si>
  <si>
    <t>Produkcja narzędzi</t>
  </si>
  <si>
    <t>Werkzeug</t>
  </si>
  <si>
    <t>Manufacture of tools</t>
  </si>
  <si>
    <t>2591Z</t>
  </si>
  <si>
    <t>Produkcja pojemników metalowych</t>
  </si>
  <si>
    <t>Fässer, Trommeln, Dosen, Eimer u. ä. Behälter aus Metall</t>
  </si>
  <si>
    <t>Manufacture of metal containers</t>
  </si>
  <si>
    <t>2592Z</t>
  </si>
  <si>
    <t xml:space="preserve">Produkcja opakowań z metali </t>
  </si>
  <si>
    <t xml:space="preserve">Verpackungen und Verschlüsse aus Eisen, Stahl und NE-Metall </t>
  </si>
  <si>
    <t xml:space="preserve">Manufacture of metal packaging </t>
  </si>
  <si>
    <t>2593Z</t>
  </si>
  <si>
    <t>Produkcja wyrobów z drutu, łańcuchów i sprężyn</t>
  </si>
  <si>
    <t xml:space="preserve">Drahtwaren, Ketten und Federn </t>
  </si>
  <si>
    <t>Manufacture of wire products, chain and springs</t>
  </si>
  <si>
    <t>2594Z</t>
  </si>
  <si>
    <t>Produkcja złączy i śrub</t>
  </si>
  <si>
    <t>Schrauben und Nieten</t>
  </si>
  <si>
    <t>Manufacture of fasteners and screws</t>
  </si>
  <si>
    <t>2599Z</t>
  </si>
  <si>
    <t>Produkcja pozostałych gotowych wyrobów metalowych, gdzie indziej niesklasyfikowana</t>
  </si>
  <si>
    <t>Sonstige Metallwaren a.n.g.</t>
  </si>
  <si>
    <t>Manufacture of other fabricated metal products n.e.c.</t>
  </si>
  <si>
    <t>2611Z</t>
  </si>
  <si>
    <t>Produkcja elementów elektronicznych</t>
  </si>
  <si>
    <t>Elektronische Bauelemente</t>
  </si>
  <si>
    <t>Manufacture of electronic components</t>
  </si>
  <si>
    <t>2612Z</t>
  </si>
  <si>
    <t>Produkcja elektronicznych obwodów drukowanych</t>
  </si>
  <si>
    <t>Bestückte Leiterplatten</t>
  </si>
  <si>
    <t>2620Z</t>
  </si>
  <si>
    <t>Produkcja komputerów i urządzeń peryferyjnych</t>
  </si>
  <si>
    <t>Datenverarbeitungsgeräte und periphere Geräte</t>
  </si>
  <si>
    <t>Manufacture of computers and peripheral equipment</t>
  </si>
  <si>
    <t>2630Z</t>
  </si>
  <si>
    <t>Produkcja sprzętu (tele)komunikacyjnego</t>
  </si>
  <si>
    <t>Geräte und Einrichtungen der Telekommunikationstechnik</t>
  </si>
  <si>
    <t>2640Z</t>
  </si>
  <si>
    <t>Produkcja elektronicznego sprzętu powszechnego użytku</t>
  </si>
  <si>
    <t>Geräte der Unterhaltungselektronik</t>
  </si>
  <si>
    <t>2651Z</t>
  </si>
  <si>
    <t>Produkcja instrumentów i przyrządów pomiarowych, kontrolnych i nawigacyjnych</t>
  </si>
  <si>
    <t>Mess-, Kontroll-, Navigations- u. ä. Instrumente und Vorrichtungen</t>
  </si>
  <si>
    <t>2652Z</t>
  </si>
  <si>
    <t>Produkcja zegarków i zegarów</t>
  </si>
  <si>
    <t>Uhren</t>
  </si>
  <si>
    <t>2660Z</t>
  </si>
  <si>
    <t>Produkcja urządzeń napromieniowujących, sprzętu elektromedycznego i elektroterapeutycznego</t>
  </si>
  <si>
    <t>Bestrahlungs- und Elektrotherapiegeräte und elektromedizinische Geräte</t>
  </si>
  <si>
    <t>2670Z</t>
  </si>
  <si>
    <t>Produkcja instrumentów optycznych i sprzętu fotograficznego</t>
  </si>
  <si>
    <t>Optische und fotografische Instrumente und Geräte</t>
  </si>
  <si>
    <t>2680Z</t>
  </si>
  <si>
    <t>Produkcja magnetycznych i optycznych niezapisanych nośników informacji</t>
  </si>
  <si>
    <t>Magnetische und optische Datenträger</t>
  </si>
  <si>
    <t>2711Z</t>
  </si>
  <si>
    <t>Produkcja elektrycznych silników, prądnic i transformatorów</t>
  </si>
  <si>
    <t>Elektromotoren, Generatoren und Transformatoren</t>
  </si>
  <si>
    <t>Manufacture of electric motors, generators and transformers</t>
  </si>
  <si>
    <t>2712Z</t>
  </si>
  <si>
    <t>Produkcja aparatury rozdzielczej i sterowniczej energii elektrycznej</t>
  </si>
  <si>
    <t>Elektrizitätsverteilungs- und -schalteinrichtungen</t>
  </si>
  <si>
    <t>2720Z</t>
  </si>
  <si>
    <t>Produkcja baterii i akumulatorów</t>
  </si>
  <si>
    <t>Batterien und Akkumulatoren</t>
  </si>
  <si>
    <t>2731Z</t>
  </si>
  <si>
    <t>Produkcja kabli światłowodowych</t>
  </si>
  <si>
    <t>Glasfaserkabel</t>
  </si>
  <si>
    <t>2732Z</t>
  </si>
  <si>
    <t>Produkcja pozostałych elektronicznych i elektrycznych przewodów i kabli</t>
  </si>
  <si>
    <t xml:space="preserve">Sonstige elektronische und elektrische Drähte und Kabel </t>
  </si>
  <si>
    <t>Manufacture of other electronic and electric wires and cables</t>
  </si>
  <si>
    <t>2733Z</t>
  </si>
  <si>
    <t>Produkcja sprzętu instalacyjnego</t>
  </si>
  <si>
    <t xml:space="preserve">Elektrisches Installationsmaterial </t>
  </si>
  <si>
    <t>2740Z</t>
  </si>
  <si>
    <t>Produkcja elektrycznego sprzętu oświetleniowego</t>
  </si>
  <si>
    <t>2751Z</t>
  </si>
  <si>
    <t>Produkcja elektrycznego sprzętu gospodarstwa domowego</t>
  </si>
  <si>
    <t xml:space="preserve">Elektrische Haushaltsgeräte </t>
  </si>
  <si>
    <t>2752Z</t>
  </si>
  <si>
    <t>Produkcja nieelektrycznego sprzętu gospodarstwa domowego</t>
  </si>
  <si>
    <t xml:space="preserve">Nichtelektrische Haushaltsgeräte </t>
  </si>
  <si>
    <t>2790Z</t>
  </si>
  <si>
    <t>Produkcja pozostałego sprzętu elektrycznego</t>
  </si>
  <si>
    <t xml:space="preserve">Sonstige elektrische Ausrüstungen und Geräte, a.n.g. </t>
  </si>
  <si>
    <t>2811Z</t>
  </si>
  <si>
    <t>Produkcja silników i turbin, z wyłączeniem silników lotniczych, samochodowych i motocyklowych</t>
  </si>
  <si>
    <t>Verbrennungsmotoren und Turbinen, ohne Motoren für Luft- und Straßenfahrzeuge</t>
  </si>
  <si>
    <t>2812Z</t>
  </si>
  <si>
    <t>Produkcja sprzętu i wyposażenia do napędu hydraulicznego i pneumatycznego</t>
  </si>
  <si>
    <t xml:space="preserve">Hydraulische und pneumatische Maschinen </t>
  </si>
  <si>
    <t>2813Z</t>
  </si>
  <si>
    <t>Produkcja pozostałych pomp i sprężarek</t>
  </si>
  <si>
    <t xml:space="preserve">Sonstige Pumpen und Kompressoren </t>
  </si>
  <si>
    <t>2814Z</t>
  </si>
  <si>
    <t>Produkcja pozostałych kurków i zaworów</t>
  </si>
  <si>
    <t>Sonstige Armaturen</t>
  </si>
  <si>
    <t>2815Z</t>
  </si>
  <si>
    <t>Produkcja łożysk, kół zębatych, przekładni zębatych i elementów napędowych</t>
  </si>
  <si>
    <t>Lager, Getriebe, Zahnräder und Antriebselemente</t>
  </si>
  <si>
    <t>2821Z</t>
  </si>
  <si>
    <t>Produkcja pieców, palenisk i palników piecowych</t>
  </si>
  <si>
    <t>Öfen und Brenner</t>
  </si>
  <si>
    <t>2822Z</t>
  </si>
  <si>
    <t>Produkcja urządzeń dźwigowych i chwytaków</t>
  </si>
  <si>
    <t>Hebezeuge und Fördermittel</t>
  </si>
  <si>
    <t>2823Z</t>
  </si>
  <si>
    <t>Produkcja maszyn i sprzętu biurowego, z wyłączeniem komputerów i urządzeń peryferyjnych</t>
  </si>
  <si>
    <t xml:space="preserve">Büromaschinen (ohne Datenverarbeitungsgeräte und periphere Geräte) </t>
  </si>
  <si>
    <t>2824Z</t>
  </si>
  <si>
    <t>Produkcja narzędzi ręcznych mechanicznych</t>
  </si>
  <si>
    <t xml:space="preserve">Handgeführte Werkzeuge mit Motorantrieb </t>
  </si>
  <si>
    <t>2825Z</t>
  </si>
  <si>
    <t>Produkcja przemysłowych urządzeń chłodniczych i wentylacyjnych</t>
  </si>
  <si>
    <t xml:space="preserve">Kälte- und lufttechnische Erzeugnisse (ohne solche für den Haushalt) </t>
  </si>
  <si>
    <t>2829Z</t>
  </si>
  <si>
    <t>Produkcja pozostałych maszyn ogólnego przeznaczenia, gdzie indziej niesklasyfikowana</t>
  </si>
  <si>
    <t xml:space="preserve">Sonstige nicht wirtschaftszweigspezifische Maschinen, a.n.g. </t>
  </si>
  <si>
    <t>2830Z</t>
  </si>
  <si>
    <t>Produkcja maszyn dla rolnictwa i leśnictwa</t>
  </si>
  <si>
    <t>Land- und forstwirtschaftliche Maschinen</t>
  </si>
  <si>
    <t>2841Z</t>
  </si>
  <si>
    <t>Produkcja maszyn do obróbki metalu</t>
  </si>
  <si>
    <t xml:space="preserve">Werkzeugmaschinen für die Metallbearbeitung </t>
  </si>
  <si>
    <t>Manufacture of metal forming machinery</t>
  </si>
  <si>
    <t>2849Z</t>
  </si>
  <si>
    <t>Produkcja pozostałych narzędzi mechanicznych</t>
  </si>
  <si>
    <t xml:space="preserve">Sonstige Werkzeugmaschinen </t>
  </si>
  <si>
    <t>Manufacture of other machine tools</t>
  </si>
  <si>
    <t>2891Z</t>
  </si>
  <si>
    <t>Produkcja maszyn dla metalurgii</t>
  </si>
  <si>
    <t>Maschinen für die Metallerzeugung, Walzwerkseinrichtungen und Gießmaschinen</t>
  </si>
  <si>
    <t>2892Z</t>
  </si>
  <si>
    <t>Produkcja maszyn dla górnictwa i do wydobywania oraz budownictwa</t>
  </si>
  <si>
    <t>Bergwerks-, Bau- und Baustoffmaschinen</t>
  </si>
  <si>
    <t>Manufacture of machinery for mining, quarrying and construction</t>
  </si>
  <si>
    <t>2893Z</t>
  </si>
  <si>
    <t>Produkcja maszyn stosowanych w przetwórstwie żywności, tytoniu i produkcji napojów</t>
  </si>
  <si>
    <t xml:space="preserve">Maschinen für die Nahrungs- und Genussmittelerzeugung und die Tabakverarbeitung </t>
  </si>
  <si>
    <t>2894Z</t>
  </si>
  <si>
    <t>Produkcja maszyn dla przemysłu tekstylnego, odzieżowego i skórzanego</t>
  </si>
  <si>
    <t xml:space="preserve">Maschinen für die Textil- und Bekleidungsherstellung und die Lederverarbeitung </t>
  </si>
  <si>
    <t>2895Z</t>
  </si>
  <si>
    <t>Produkcja maszyn dla przemysłu papierniczego</t>
  </si>
  <si>
    <t xml:space="preserve">Maschinen für die Papiererzeugung und -verarbeitung </t>
  </si>
  <si>
    <t>2896Z</t>
  </si>
  <si>
    <t>Produkcja maszyn do obróbki gumy lub tworzyw sztucznych oraz wytwarzania wyrobów z tych materiałów</t>
  </si>
  <si>
    <t>2899Z</t>
  </si>
  <si>
    <t>Produkcja pozostałych maszyn specjalnego przeznaczenia, gdzie indziej niesklasyfikowana</t>
  </si>
  <si>
    <t>Wirtschaftszweigspezifische Maschinen, a. n. g.</t>
  </si>
  <si>
    <t>Manufacture of other special-purpose machinery n.e.c.</t>
  </si>
  <si>
    <t>2910A</t>
  </si>
  <si>
    <t>Produkcja silników do pojazdów samochodowych (z wyłączeniem motocykli) oraz do ciągników rolniczych</t>
  </si>
  <si>
    <t>2910B</t>
  </si>
  <si>
    <t>Produkcja samochodów osobowych</t>
  </si>
  <si>
    <t>2910C</t>
  </si>
  <si>
    <t>Produkcja autobusów</t>
  </si>
  <si>
    <t>2910D</t>
  </si>
  <si>
    <t>Produkcja pojazdów samochodowych przeznaczonych do przewozu towarów</t>
  </si>
  <si>
    <t>Kraftfahrzeugen für die Warenbeförderung</t>
  </si>
  <si>
    <t>2910E</t>
  </si>
  <si>
    <t>Produkcja pozostałych pojazdów samochodowych, z wyłączeniem motocykli</t>
  </si>
  <si>
    <t>Sonstige Pkw mit Ausnahme von Motorrädern</t>
  </si>
  <si>
    <t>Manufacture of other motor vehicles, except motorcycles</t>
  </si>
  <si>
    <t>2920Z</t>
  </si>
  <si>
    <t>Produkcja nadwozi do pojazdów silnikowych; produkcja przyczep i naczep</t>
  </si>
  <si>
    <t xml:space="preserve">Karosserien, Aufbauten und Anhänger </t>
  </si>
  <si>
    <t>2931Z</t>
  </si>
  <si>
    <t>Produkcja wyposażenia elektrycznego i elektronicznego do pojazdów silnikowych</t>
  </si>
  <si>
    <t>Elektrische und elektronische Ausrüstungsgegenstände für Kraftwagen</t>
  </si>
  <si>
    <t>2932Z</t>
  </si>
  <si>
    <t>Produkcja pozostałych części i akcesoriów do pojazdów silnikowych, z wyłączeniem motocykli</t>
  </si>
  <si>
    <t>Sonstige Teile und sonstiges Zubehör für Kraftwagen, ohne Motorräder</t>
  </si>
  <si>
    <t>3011Z</t>
  </si>
  <si>
    <t>Produkcja statków i konstrukcji pływających</t>
  </si>
  <si>
    <t>Schiffe (ohne Boote und Yachten)</t>
  </si>
  <si>
    <t>3012Z</t>
  </si>
  <si>
    <t>Produkcja łodzi wycieczkowych i sportowych</t>
  </si>
  <si>
    <t>Boote und Yachten</t>
  </si>
  <si>
    <t>3020Z</t>
  </si>
  <si>
    <t>Produkcja lokomotyw kolejowych oraz taboru szynowego</t>
  </si>
  <si>
    <t>Schienenfahrzeuge</t>
  </si>
  <si>
    <t>3030Z</t>
  </si>
  <si>
    <t>Produkcja statków powietrznych, statków kosmicznych i podobnych maszyn</t>
  </si>
  <si>
    <t xml:space="preserve">Luft- und Raumfahrzeuge </t>
  </si>
  <si>
    <t>3040Z</t>
  </si>
  <si>
    <t>Produkcja wojskowych pojazdów bojowych</t>
  </si>
  <si>
    <t>3091Z</t>
  </si>
  <si>
    <t>Produkcja motocykli</t>
  </si>
  <si>
    <t>Krafträder</t>
  </si>
  <si>
    <t>3092Z</t>
  </si>
  <si>
    <t>Produkcja rowerów i wózków inwalidzkich</t>
  </si>
  <si>
    <t>3099Z</t>
  </si>
  <si>
    <t>Produkcja pozostałego sprzętu transportowego, gdzie indziej niesklasyfikowana</t>
  </si>
  <si>
    <t xml:space="preserve">Sonstige Fahrzeuge, a.n.g. </t>
  </si>
  <si>
    <t>3101Z</t>
  </si>
  <si>
    <t>Produkcja mebli biurowych i sklepowych</t>
  </si>
  <si>
    <t>Büro- und Ladenmöbel</t>
  </si>
  <si>
    <t>Manufacture of office and shop furniture</t>
  </si>
  <si>
    <t>3102Z</t>
  </si>
  <si>
    <t>Produkcja mebli kuchennych</t>
  </si>
  <si>
    <t>Küchenmöbel</t>
  </si>
  <si>
    <t>Manufacture of kitchen furniture</t>
  </si>
  <si>
    <t>3103Z</t>
  </si>
  <si>
    <t>Produkcja materaców</t>
  </si>
  <si>
    <t>Matratzen</t>
  </si>
  <si>
    <t>3109Z</t>
  </si>
  <si>
    <t>Produkcja pozostałych mebli</t>
  </si>
  <si>
    <t>Sonstige Möbel</t>
  </si>
  <si>
    <t>Manufacture of other furniture</t>
  </si>
  <si>
    <t>3211Z</t>
  </si>
  <si>
    <t>Produkcja monet</t>
  </si>
  <si>
    <t>3212Z</t>
  </si>
  <si>
    <t>Produkcja wyrobów jubilerskich i podobnych</t>
  </si>
  <si>
    <t>3213Z</t>
  </si>
  <si>
    <t>Produkcja sztucznej biżuterii i wyrobów podobnych</t>
  </si>
  <si>
    <t>3220Z</t>
  </si>
  <si>
    <t>Produkcja instrumentów muzycznych</t>
  </si>
  <si>
    <t>Musikinstrumente</t>
  </si>
  <si>
    <t>3230Z</t>
  </si>
  <si>
    <t>Produkcja sprzętu sportowego</t>
  </si>
  <si>
    <t>Sportgeräte</t>
  </si>
  <si>
    <t>3240Z</t>
  </si>
  <si>
    <t>Produkcja gier i zabawek</t>
  </si>
  <si>
    <t>Spielwaren</t>
  </si>
  <si>
    <t>3250Z</t>
  </si>
  <si>
    <t>Produkcja urządzeń, instrumentów oraz wyrobów medycznych, włączając dentystyczne</t>
  </si>
  <si>
    <t>Medizinische und zahnmedizinische Apparate und Materialien</t>
  </si>
  <si>
    <t>3291Z</t>
  </si>
  <si>
    <t>Produkcja mioteł, szczotek i pędzli</t>
  </si>
  <si>
    <t>3299Z</t>
  </si>
  <si>
    <t>Produkcja pozostałych wyrobów, gdzie indziej niesklasyfikowana</t>
  </si>
  <si>
    <t>Sonstige Erzeugnisse, a. n. g.</t>
  </si>
  <si>
    <t>3311Z</t>
  </si>
  <si>
    <t>Naprawa i konserwacja metalowych wyrobów gotowych</t>
  </si>
  <si>
    <t xml:space="preserve">Reparaturarbeiten an Metallerzeugnissen </t>
  </si>
  <si>
    <t>Repair and maintenance of fabricated metal products</t>
  </si>
  <si>
    <t>3312Z</t>
  </si>
  <si>
    <t>Naprawa i konserwacja maszyn</t>
  </si>
  <si>
    <t>Reparaturarbeiten an Maschinen</t>
  </si>
  <si>
    <t>Repair and maintenance of machinery</t>
  </si>
  <si>
    <t>3313Z</t>
  </si>
  <si>
    <t>Naprawa i konserwacja urządzeń elektronicznych i optycznych</t>
  </si>
  <si>
    <t>Reparaturarbeiten an elektronischen und optischen Geräten</t>
  </si>
  <si>
    <t>Repair and maintenance of electronic and optical equipment</t>
  </si>
  <si>
    <t>3314Z</t>
  </si>
  <si>
    <t>Naprawa i konserwacja urządzeń elektrycznych</t>
  </si>
  <si>
    <t>Reparaturarbeiten an elektrischen Ausrüstungen</t>
  </si>
  <si>
    <t>Repair and maintenance of electrical equipment</t>
  </si>
  <si>
    <t>3315Z</t>
  </si>
  <si>
    <t>Naprawa i konserwacja statków i łodzi</t>
  </si>
  <si>
    <t>Reparatur- und Instandhaltungsarbeiten an Schiffen und Booten</t>
  </si>
  <si>
    <t>Repair and maintenance of ships and boats</t>
  </si>
  <si>
    <t>3316Z</t>
  </si>
  <si>
    <t>Naprawa i konserwacja statków powietrznych i statków kosmicznych</t>
  </si>
  <si>
    <t>Reparatur- und Instandhaltungsarbeiten an Luft- und Raumfahrzeugen</t>
  </si>
  <si>
    <t>3317Z</t>
  </si>
  <si>
    <t>Naprawa i konserwacja pozostałego sprzętu transportowego</t>
  </si>
  <si>
    <t>Reparatur- und Instandhaltungsarbeiten an Fahrzeugen, a. n. g.;</t>
  </si>
  <si>
    <t>3319Z</t>
  </si>
  <si>
    <t>Naprawa i konserwacja pozostałego sprzętu i wyposażenia</t>
  </si>
  <si>
    <t>Reparaturarbeiten an sonstigen Ausrüstungen</t>
  </si>
  <si>
    <t>3320Z</t>
  </si>
  <si>
    <t>Instalowanie maszyn przemysłowych, sprzętu i wyposażenia</t>
  </si>
  <si>
    <t xml:space="preserve">Installationsarbeiten an industriell-gewerblichen Maschinen und Ausrüstungen </t>
  </si>
  <si>
    <t>Installation of industrial machinery and equipment</t>
  </si>
  <si>
    <t>3511Z</t>
  </si>
  <si>
    <t>Wytwarzanie energii elektrycznej</t>
  </si>
  <si>
    <t xml:space="preserve">Elektrischer Strom </t>
  </si>
  <si>
    <t>Production of electricity</t>
  </si>
  <si>
    <t>3512Z</t>
  </si>
  <si>
    <t>Przesyłanie energii elektrycznej</t>
  </si>
  <si>
    <t xml:space="preserve">Dienstleistungen der Elektrizitätsübertragung </t>
  </si>
  <si>
    <t>Transmission of electricity</t>
  </si>
  <si>
    <t>3513Z</t>
  </si>
  <si>
    <t>Dystrybucja energii elektrycznej</t>
  </si>
  <si>
    <t xml:space="preserve">Dienstleistungen der Elektrizitätsverteilung </t>
  </si>
  <si>
    <t>Distribution of electricity</t>
  </si>
  <si>
    <t>3514Z</t>
  </si>
  <si>
    <t>Handel energią elektryczną</t>
  </si>
  <si>
    <t xml:space="preserve">Dienstleistungen des Elektrizitätshandels </t>
  </si>
  <si>
    <t>Trade of electricity</t>
  </si>
  <si>
    <t>3521Z</t>
  </si>
  <si>
    <t>Wytwarzanie paliw gazowych</t>
  </si>
  <si>
    <t xml:space="preserve">Industriell erzeugte Gase </t>
  </si>
  <si>
    <t>Manufacture of gaseous fuels</t>
  </si>
  <si>
    <t>3522Z</t>
  </si>
  <si>
    <t>Dystrybucja paliw gazowych w systemie sieciowym</t>
  </si>
  <si>
    <t xml:space="preserve">Dienstleistungen der Gasversorgung durch Rohrleitungen </t>
  </si>
  <si>
    <t>Distribution of gaseous fuels through mains</t>
  </si>
  <si>
    <t>3523Z</t>
  </si>
  <si>
    <t>Handel paliwami gazowymi w systemie sieciowym</t>
  </si>
  <si>
    <t xml:space="preserve">Dienstleistungen des Gashandels durch Rohrleitungen </t>
  </si>
  <si>
    <t>Trade of gaseous fuels through mains</t>
  </si>
  <si>
    <t>3530Z</t>
  </si>
  <si>
    <t>Wytwarzanie i zaopatrywanie w parę wodną, gorącą wodę i powietrze do układów klimatyzacyjnych</t>
  </si>
  <si>
    <t xml:space="preserve">Dienstleistungen der Wärme- und Kälteversorgung </t>
  </si>
  <si>
    <t>Steam, hot water and air conditioning generation and supply</t>
  </si>
  <si>
    <t>3600Z</t>
  </si>
  <si>
    <t>POBÓR, UZDATNIANIE I DOSTARCZANIE WODY</t>
  </si>
  <si>
    <t xml:space="preserve">Wasser; Dienstleistungen der Wasserversorgung sowie des Wasserhandels durch Rohrleitungen </t>
  </si>
  <si>
    <t>3700Z</t>
  </si>
  <si>
    <t>ODPROWADZANIE I OCZYSZCZANIE ŚCIEKÓW</t>
  </si>
  <si>
    <t xml:space="preserve">Abwasserentsorgungsdienstleistungen </t>
  </si>
  <si>
    <t>SEWAGE DISPOSAL AND TREATMENT</t>
  </si>
  <si>
    <t>3811Z</t>
  </si>
  <si>
    <t>Zbieranie odpadów innych niż niebezpieczne</t>
  </si>
  <si>
    <t>Ungefährliche Abfälle; Dienstleistungen der Sammlung ungefährlicher Abfälle</t>
  </si>
  <si>
    <t>Collection of non-hazardous waste</t>
  </si>
  <si>
    <t>3812Z</t>
  </si>
  <si>
    <t>Zbieranie odpadów niebezpiecznych</t>
  </si>
  <si>
    <t xml:space="preserve">Gefährliche Abfälle; Dienstleistungen der Sammlung gefährlicher Abfälle </t>
  </si>
  <si>
    <t>Collection of hazardous waste</t>
  </si>
  <si>
    <t>3821Z</t>
  </si>
  <si>
    <t>Obróbka i usuwanie odpadów innych niż niebezpieczne</t>
  </si>
  <si>
    <t xml:space="preserve">Dienstleistungen der Behandlung und Beseitigung ungefährlicher Abfälle </t>
  </si>
  <si>
    <t>Treatment and disposal of non-hazardous waste</t>
  </si>
  <si>
    <t>3822Z</t>
  </si>
  <si>
    <t>Przetwarzanie i unieszkodliwianie odpadów niebezpiecznych</t>
  </si>
  <si>
    <t xml:space="preserve">Dienstleistungen der Behandlung und Beseitigung gefährlicher Abfälle </t>
  </si>
  <si>
    <t>Hazardous waste processing and neutralizing</t>
  </si>
  <si>
    <t>3831Z</t>
  </si>
  <si>
    <t>Demontaż wyrobów zużytych</t>
  </si>
  <si>
    <t xml:space="preserve">Dienstleistungen des Zerlegens von Schiffs- und Fahrzeugwracks und anderen Altwaren </t>
  </si>
  <si>
    <t>Dismantling of wrecks</t>
  </si>
  <si>
    <t>3832Z</t>
  </si>
  <si>
    <t>Odzysk surowców z materiałów segregowanych</t>
  </si>
  <si>
    <t xml:space="preserve">Dienstleistungen der Rückgewinnung sortierter Werkstoffe; Sekundärrohstoffe </t>
  </si>
  <si>
    <t>Recovery of sorted materials</t>
  </si>
  <si>
    <t>3900Z</t>
  </si>
  <si>
    <t>DZIAŁALNOŚĆ ZWIĄZANA Z REKULTYWACJĄ I POZOSTAŁA DZIAŁALNOŚĆ USŁUGOWA ZWIĄZANA Z GOSPODARKĄ ODPADAMI</t>
  </si>
  <si>
    <t xml:space="preserve">Dienstleistungen der Beseitigung von Umweltverschmutzungen und sonstigen Entsorgung </t>
  </si>
  <si>
    <t>Remediation activities and other waste management services</t>
  </si>
  <si>
    <t>4110Z</t>
  </si>
  <si>
    <t>Realizacja projektów budowlanych związanych ze wznoszeniem budynków</t>
  </si>
  <si>
    <t>Bauprojekte i.Z.m. der Errichtung von Gebäuden</t>
  </si>
  <si>
    <t>Development of building projects</t>
  </si>
  <si>
    <t>4120Z</t>
  </si>
  <si>
    <t>Roboty budowlane związane ze wznoszeniem budynków mieszkalnych i niemieszkalnych</t>
  </si>
  <si>
    <t>Bauarbeiten i.Z.m. der Errichtung von Wohn- und Nichtwohngebäuden</t>
  </si>
  <si>
    <t>Construction of residential and non-residential buildings</t>
  </si>
  <si>
    <t>4211Z</t>
  </si>
  <si>
    <t>Roboty związane z budową dróg i autostrad</t>
  </si>
  <si>
    <t xml:space="preserve">Straßen und Autobahnen; Bauarbeiten an Straßen und Autobahnen </t>
  </si>
  <si>
    <t>Construction of roads and motorways</t>
  </si>
  <si>
    <t>4212Z</t>
  </si>
  <si>
    <t>Roboty związane z budową dróg szynowych i kolei podziemnej</t>
  </si>
  <si>
    <t>Bahnverkehrsstrecken und Untergrund-Bahnverkehrsstrecken; Bauarbeiten an Bahnverkehrsstrecken und Untergrund-Bahnverkehrsstrecken</t>
  </si>
  <si>
    <t>Construction of railways and subways</t>
  </si>
  <si>
    <t>4213Z</t>
  </si>
  <si>
    <t>Roboty związane z budową mostów i tuneli</t>
  </si>
  <si>
    <t xml:space="preserve">Brücken und Tunnel; Bauarbeiten an Brücken und Tunneln </t>
  </si>
  <si>
    <t>Construction of bridges and tunnels</t>
  </si>
  <si>
    <t>4221Z</t>
  </si>
  <si>
    <t>Roboty związane z budową rurociągów przesyłowych i sieci rozdzielczych</t>
  </si>
  <si>
    <t xml:space="preserve">Tiefbau-Rohrleitungen, Brunnen und Kläranlagen; Bauarbeiten an Tiefbau-Rohrleitungen, Brunnen und Kläranlagen </t>
  </si>
  <si>
    <t>Construction of transmission pipelines and distribution networks</t>
  </si>
  <si>
    <t>4222Z</t>
  </si>
  <si>
    <t>Roboty związane z budową linii telekomunikacyjnych i elektroenergetycznych</t>
  </si>
  <si>
    <t xml:space="preserve">Bauwerke für und Bauarbeiten an Versorgungseinrichtungen für elektrischen Strom und Telekommunikation </t>
  </si>
  <si>
    <t>Construction of telecommunication and power supply lines</t>
  </si>
  <si>
    <t>4291Z</t>
  </si>
  <si>
    <t>Roboty związane z budową obiektów inżynierii wodnej</t>
  </si>
  <si>
    <t xml:space="preserve">Bauten des Wasserbaus; Wasserbauarbeiten </t>
  </si>
  <si>
    <t>Construction of water projects</t>
  </si>
  <si>
    <t>4299Z</t>
  </si>
  <si>
    <t>Roboty związane z budową pozostałych obiektów inżynierii lądowej i wodnej, gdzie indziej niesklasyfikowane</t>
  </si>
  <si>
    <t xml:space="preserve">Sonstige Tiefbauten und Tiefbauarbeiten, a.n.g. </t>
  </si>
  <si>
    <t>Construction of other civil engineering projects n.e.c.</t>
  </si>
  <si>
    <t>4311Z</t>
  </si>
  <si>
    <t>Rozbiórka i burzenie obiektów budowlanych</t>
  </si>
  <si>
    <t xml:space="preserve">Abbrucharbeiten </t>
  </si>
  <si>
    <t>Demolition and pulling down of building structures</t>
  </si>
  <si>
    <t>4312Z</t>
  </si>
  <si>
    <t>Przygotowanie terenu pod budowę</t>
  </si>
  <si>
    <t xml:space="preserve">Vorbereitende Baustellenarbeiten </t>
  </si>
  <si>
    <t>Construction site preparation</t>
  </si>
  <si>
    <t>4313Z</t>
  </si>
  <si>
    <t>Wykonywanie wykopów i wierceń geologiczno-inżynierskich</t>
  </si>
  <si>
    <t xml:space="preserve">Test- und Suchbohrungsarbeiten </t>
  </si>
  <si>
    <t>Test drilling and boring</t>
  </si>
  <si>
    <t>4321Z</t>
  </si>
  <si>
    <t>Wykonywanie instalacji elektrycznych</t>
  </si>
  <si>
    <t>Elektroinstallationsarbeiten</t>
  </si>
  <si>
    <t>Electrical wiring</t>
  </si>
  <si>
    <t>4322Z</t>
  </si>
  <si>
    <t>Wykonywanie instalacji wodno-kanalizacyjnych, cieplnych, gazowych i klimatyzacyjnych</t>
  </si>
  <si>
    <t xml:space="preserve">Gas-, Wasser-, Heizungs- und Lüftungs- und Klimaanlageninstallationsarbeiten </t>
  </si>
  <si>
    <t>Plumbing, heat, gas and air-conditioning installation</t>
  </si>
  <si>
    <t>4329Z</t>
  </si>
  <si>
    <t>Wykonywanie pozostałych instalacji budowlanych</t>
  </si>
  <si>
    <t>Sonstige Bauinstallationsarbeiten</t>
  </si>
  <si>
    <t>Other construction installation</t>
  </si>
  <si>
    <t>4331Z</t>
  </si>
  <si>
    <t>Tynkowanie</t>
  </si>
  <si>
    <t xml:space="preserve">Stuck-, Gips- und Verputzarbeiten </t>
  </si>
  <si>
    <t>Plastering</t>
  </si>
  <si>
    <t>4332Z</t>
  </si>
  <si>
    <t>Zakładanie stolarki budowlanej</t>
  </si>
  <si>
    <t xml:space="preserve">Bautischler- und Bauschlosserarbeiten </t>
  </si>
  <si>
    <t>Building joinery installation</t>
  </si>
  <si>
    <t>4333Z</t>
  </si>
  <si>
    <t>Posadzkarstwo; tapetowanie i oblicowywanie ścian</t>
  </si>
  <si>
    <t>Fußboden-, Fliesen- und Parkettlegearbeiten, Wandverkleidearbeiten</t>
  </si>
  <si>
    <t>Floor covering, wallpapering and wall facing</t>
  </si>
  <si>
    <t>4334Z</t>
  </si>
  <si>
    <t>Malowanie i szklenie</t>
  </si>
  <si>
    <t xml:space="preserve">Maler- und Glasereiarbeiten </t>
  </si>
  <si>
    <t>Painting and glazing</t>
  </si>
  <si>
    <t>4339Z</t>
  </si>
  <si>
    <t>Wykonywanie pozostałych robót budowlanych wykończeniowych</t>
  </si>
  <si>
    <t xml:space="preserve">Sonstige Ausbauarbeiten </t>
  </si>
  <si>
    <t>Other building completion work</t>
  </si>
  <si>
    <t>4391Z</t>
  </si>
  <si>
    <t>Wykonywanie konstrukcji i pokryć dachowych</t>
  </si>
  <si>
    <t xml:space="preserve">Errichtungsarbeiten an Dächern </t>
  </si>
  <si>
    <t>Roofing activities</t>
  </si>
  <si>
    <t>4399Z</t>
  </si>
  <si>
    <t>Pozostałe specjalistyczne roboty budowlane, gdzie indziej niesklasyfikowane</t>
  </si>
  <si>
    <t>Sonstige spezialisierte Bautätigkeiten, a.n.g.</t>
  </si>
  <si>
    <t>Other specialised construction activities n.e.c.</t>
  </si>
  <si>
    <t>4511Z</t>
  </si>
  <si>
    <t>Sprzedaż hurtowa i detaliczna samochodów osobowych i furgonetek</t>
  </si>
  <si>
    <t xml:space="preserve">Handelsleistungen mit Kraftwagen mit einem Gesamtgewicht von 3,5 t oder weniger </t>
  </si>
  <si>
    <t>Wholesale and retail trade of passenger cars and delivery vans</t>
  </si>
  <si>
    <t>4519Z</t>
  </si>
  <si>
    <t>Sprzedaż hurtowa i detaliczna pozostałych pojazdów samochodowych, z wyłączeniem motocykli</t>
  </si>
  <si>
    <t xml:space="preserve">Handelsleistungen mit sonstigen Kraftwagen </t>
  </si>
  <si>
    <t>Wholesale and retail trade of other motor vehicles, except motorcycles</t>
  </si>
  <si>
    <t>4520Z</t>
  </si>
  <si>
    <t>Konserwacja i naprawa pojazdów samochodowych, z wyłączeniem motocykli</t>
  </si>
  <si>
    <t xml:space="preserve">Instandhaltungs- und Reparaturarbeiten an Kraftwagen </t>
  </si>
  <si>
    <t>Maintenance and repair of motor vehicles, except motorcycles</t>
  </si>
  <si>
    <t>4531Z</t>
  </si>
  <si>
    <t>Sprzedaż hurtowa części i akcesoriów do pojazdów samochodowych, z wyłączeniem motocykli</t>
  </si>
  <si>
    <t>Großhandelsleistungen mit Kraftwagenteilen und -zubehör</t>
  </si>
  <si>
    <t>Trade services of motor vehicle parts and accessories, excluding motorcycles</t>
  </si>
  <si>
    <t>4532Z</t>
  </si>
  <si>
    <t>Sprzedaż detaliczna części i akcesoriów do pojazdów samochodowych, z wyłączeniem motocykli</t>
  </si>
  <si>
    <t>Einzelhandelsleistungen mit Kraftwagenteilen und -zubehör</t>
  </si>
  <si>
    <t>Retail sale of motor vehicle parts and accessories, excluding motorcycles</t>
  </si>
  <si>
    <t>4540Z</t>
  </si>
  <si>
    <t>Sprzedaż hurtowa i detaliczna motocykli, ich naprawa i konserwacja oraz sprzedaż hurtowa i detaliczna części i akcesoriów do nich</t>
  </si>
  <si>
    <t xml:space="preserve">Handelsleistungen mit Krafträdern, Kraftradteilen und -zubehör; Instandhaltungs- und Reparaturarbeiten an Krafträdern </t>
  </si>
  <si>
    <t>4611Z</t>
  </si>
  <si>
    <t>Działalność agentów zajmujących się sprzedażą płodów rolnych, żywych zwierząt, surowców dla przemysłu tekstylnego i półproduktów</t>
  </si>
  <si>
    <t xml:space="preserve">Handelsvermittlungsleistungen mit landwirtschaftlichen Grundstoffen, lebenden Tieren, textilen Rohstoffen und Halbwaren </t>
  </si>
  <si>
    <t>Agents involved in the sale of agricultural produce, live animals, textile raw materials and semi-finished goods</t>
  </si>
  <si>
    <t>4612Z</t>
  </si>
  <si>
    <t>Działalność agentów zajmujących się sprzedażą paliw, rud, metali i chemikaliów przemysłowych</t>
  </si>
  <si>
    <t>Handelsvermittlungsleistungen von Brennstoffen, Erzen, Metallen und technischen Chemikalien</t>
  </si>
  <si>
    <t>Agents involved in the sale of fuels, ores, metals and industrial chemicals</t>
  </si>
  <si>
    <t>4613Z</t>
  </si>
  <si>
    <t>Działalność agentów zajmujących się sprzedażą drewna i materiałów budowlanych</t>
  </si>
  <si>
    <t>Handelsvermittlungsleistungen von Holz, Baustoffen und Anstrichmitteln</t>
  </si>
  <si>
    <t>Agents involved in the sale of wood and building materials</t>
  </si>
  <si>
    <t>4614Z</t>
  </si>
  <si>
    <t>Działalność agentów zajmujących się sprzedażą maszyn, urządzeń przemysłowych, statków i samolotów</t>
  </si>
  <si>
    <t>Handelsvermittlungsleistungen von Maschinen, technischem Bedarf, Wasser- und Luftfahrzeugen</t>
  </si>
  <si>
    <t>Agents involved in the sale of machinery, industrial equipment, ships and aircraft</t>
  </si>
  <si>
    <t>4615Z</t>
  </si>
  <si>
    <t>Działalność agentów zajmujących się sprzedażą mebli, artykułów gospodarstwa domowego i drobnych wyrobów metalowych</t>
  </si>
  <si>
    <t>Handelsvermittlungsleistungen von Möbeln, Einrichtungs- und Haushaltsgegenständen, Eisen- und Metallwaren</t>
  </si>
  <si>
    <t>Agents involved in the sale of furniture, household goods, hardware and ironmongery</t>
  </si>
  <si>
    <t>4616Z</t>
  </si>
  <si>
    <t>Działalność agentów zajmujących się sprzedażą wyrobów tekstylnych, odzieży, wyrobów futrzarskich, obuwia i artykułów skórzanych</t>
  </si>
  <si>
    <t>4617Z</t>
  </si>
  <si>
    <t>Działalność agentów zajmujących się sprzedażą żywności, napojów i wyrobów tytoniowych</t>
  </si>
  <si>
    <t>Handelsvermittlungsleistungen von Nahrungsmitteln, Getränken und Tabakwaren</t>
  </si>
  <si>
    <t>4618Z</t>
  </si>
  <si>
    <t>Działalność agentów specjalizujących się w sprzedaży pozostałych określonych towarów</t>
  </si>
  <si>
    <t>Handelsvermittlungsleistungen von sonstigen Waren</t>
  </si>
  <si>
    <t>Agents specialised in the sale of other particular products</t>
  </si>
  <si>
    <t>4619Z</t>
  </si>
  <si>
    <t>Działalność agentów zajmujących się sprzedażą towarów różnego rodzaju</t>
  </si>
  <si>
    <t>Handelsvermittlungsleistungen von Waren, ohne ausgeprägten Schwerpunkt</t>
  </si>
  <si>
    <t>Agents involved in the sale of a variety of goods</t>
  </si>
  <si>
    <t>4621Z</t>
  </si>
  <si>
    <t>Sprzedaż hurtowa zboża, nieprzetworzonego tytoniu, nasion i pasz dla zwierząt</t>
  </si>
  <si>
    <t xml:space="preserve">Großhandelsleistungen mit Getreide, Rohtabak, Saatgut und Futtermitteln </t>
  </si>
  <si>
    <t>Wholesale of grain, unprocessed tobacco, seeds and animal feeds</t>
  </si>
  <si>
    <t>4622Z</t>
  </si>
  <si>
    <t>Sprzedaż hurtowa kwiatów i roślin</t>
  </si>
  <si>
    <t>Großhandelsleistungen mit Blumen und Pflanzen</t>
  </si>
  <si>
    <t>4623Z</t>
  </si>
  <si>
    <t>Sprzedaż hurtowa żywych zwierząt</t>
  </si>
  <si>
    <t>Großhandelsleistungen mit lebenden Tieren</t>
  </si>
  <si>
    <t>4624Z</t>
  </si>
  <si>
    <t>Sprzedaż hurtowa skór</t>
  </si>
  <si>
    <t>4631Z</t>
  </si>
  <si>
    <t>Sprzedaż hurtowa owoców i warzyw</t>
  </si>
  <si>
    <t>Großhandelsleistungen mit Obst, Gemüse und Kartoffeln</t>
  </si>
  <si>
    <t>Wholesale of fruit and vegetables</t>
  </si>
  <si>
    <t>4632Z</t>
  </si>
  <si>
    <t>Sprzedaż hurtowa mięsa i wyrobów z mięsa</t>
  </si>
  <si>
    <t>Großhandelsleistungen mit Fleisch und Fleischprodukten</t>
  </si>
  <si>
    <t>4633Z</t>
  </si>
  <si>
    <t>Sprzedaż hurtowa mleka, wyrobów mleczarskich, jaj, olejów i tłuszczów jadalnych</t>
  </si>
  <si>
    <t>Großhandelsleistungen mit Milch, Milcherzeugnissen, Eiern, Speiseölen und Nahrungsfetten</t>
  </si>
  <si>
    <t>4634A</t>
  </si>
  <si>
    <t>Sprzedaż hurtowa napojów alkoholowych</t>
  </si>
  <si>
    <t>Großhandelsleistungen mit alkoholischen Getränken</t>
  </si>
  <si>
    <t>4634B</t>
  </si>
  <si>
    <t>Sprzedaż hurtowa napojów bezalkoholowych</t>
  </si>
  <si>
    <t>Großhandelsleistungen mit alkoholfreien Getränken</t>
  </si>
  <si>
    <t>4635Z</t>
  </si>
  <si>
    <t>Sprzedaż hurtowa wyrobów tytoniowych</t>
  </si>
  <si>
    <t>Großhandelsleistungen mit Tabakwaren</t>
  </si>
  <si>
    <t>4636Z</t>
  </si>
  <si>
    <t>Sprzedaż hurtowa cukru, czekolady, wyrobów cukierniczych i piekarskich</t>
  </si>
  <si>
    <t>Großhandelsleistungen mit Zucker, Süßwaren und Backwaren</t>
  </si>
  <si>
    <t>Wholesale of sugar, chocolate, sugar confectionery and bread products</t>
  </si>
  <si>
    <t>4637Z</t>
  </si>
  <si>
    <t>Sprzedaż hurtowa herbaty, kawy, kakao i przypraw</t>
  </si>
  <si>
    <t>Großhandelsleistungen mit Kaffee, Tee, Kakao und Gewürzen</t>
  </si>
  <si>
    <t>4638Z</t>
  </si>
  <si>
    <t>Sprzedaż hurtowa pozostałej żywności, włączając ryby, skorupiaki i mięczaki</t>
  </si>
  <si>
    <t>Großhandelsleistungen mit sonstigen Nahrungsmitteln, einschließlich Fisch, Fischerzeugnissen, Krusten- und Weichtieren</t>
  </si>
  <si>
    <t>Wholesale of other food, including fish, crustaceans and molluscs</t>
  </si>
  <si>
    <t>4639Z</t>
  </si>
  <si>
    <t>Sprzedaż hurtowa niewyspecjalizowana żywności, napojów i wyrobów tytoniowych</t>
  </si>
  <si>
    <t>Großhandelsleistungen mit Nahrungsmitteln, Getränken und Tabakwaren, ohne ausgeprägten Schwerpunkt</t>
  </si>
  <si>
    <t>4641Z</t>
  </si>
  <si>
    <t>Sprzedaż hurtowa wyrobów tekstylnych</t>
  </si>
  <si>
    <t xml:space="preserve">Großhandelsleistungen mit Textilien </t>
  </si>
  <si>
    <t>4642Z</t>
  </si>
  <si>
    <t>Sprzedaż hurtowa odzieży i obuwia</t>
  </si>
  <si>
    <t>Großhandelsleistungen mit Bekleidung und Schuhen</t>
  </si>
  <si>
    <t>4643Z</t>
  </si>
  <si>
    <t>Sprzedaż hurtowa elektrycznych artykułów użytku domowego</t>
  </si>
  <si>
    <t>Großhandelsleistungen mit Foto- und optischen Erzeugnissen, elektrischen Haushaltsgeräten und Geräten der Unterhaltungselektronik</t>
  </si>
  <si>
    <t>Wholesale of electrical household appliances</t>
  </si>
  <si>
    <t>4644Z</t>
  </si>
  <si>
    <t>Sprzedaż hurtowa wyrobów porcelanowych, ceramicznych i szklanych oraz środków czyszczących</t>
  </si>
  <si>
    <t>Großhandelsleistungen mit Porzellan-, keramischen Erzeugnissen, Glaswaren und Reinigungsmitteln</t>
  </si>
  <si>
    <t>Wholesale of china, ceramics and glassware as well as cleansers</t>
  </si>
  <si>
    <t>4645Z</t>
  </si>
  <si>
    <t>Sprzedaż hurtowa perfum i kosmetyków</t>
  </si>
  <si>
    <t>Großhandelsleistungen mit Parfümeriewaren und Körperpflegemitteln</t>
  </si>
  <si>
    <t>4646Z</t>
  </si>
  <si>
    <t>Sprzedaż hurtowa wyrobów farmaceutycznych i medycznych</t>
  </si>
  <si>
    <t xml:space="preserve">Großhandelsleistungen mit pharmazeutischen, medizinischen und orthopädischen Erzeugnissen </t>
  </si>
  <si>
    <t>Wholesale of pharmaceutical and medical goods;</t>
  </si>
  <si>
    <t>4647Z</t>
  </si>
  <si>
    <t>Sprzedaż hurtowa mebli, dywanów i sprzętu oświetleniowego</t>
  </si>
  <si>
    <t>Großhandelsleistungen mit Möbeln, Teppichen, Lampen und Leuchten</t>
  </si>
  <si>
    <t>Wholesale of furniture, carpets and lighting equipment</t>
  </si>
  <si>
    <t>4648Z</t>
  </si>
  <si>
    <t>Sprzedaż hurtowa zegarków, zegarów i biżuterii</t>
  </si>
  <si>
    <t>4649Z</t>
  </si>
  <si>
    <t>Sprzedaż hurtowa pozostałych artykułów użytku domowego</t>
  </si>
  <si>
    <t>Großhandelsleistungen mit sonstigen Gebrauchs- und Verbrauchsgütern</t>
  </si>
  <si>
    <t>Wholesale of other household goods</t>
  </si>
  <si>
    <t>4651Z</t>
  </si>
  <si>
    <t>Sprzedaż hurtowa komputerów, urządzeń peryferyjnych i oprogramowania</t>
  </si>
  <si>
    <t>Großhandelsleistungen mit Datenverarbeitungsgeräten, peripheren Geräten und Software</t>
  </si>
  <si>
    <t>Wholesale of computers, computer peripheral equipment and software</t>
  </si>
  <si>
    <t>4652Z</t>
  </si>
  <si>
    <t>Sprzedaż hurtowa sprzętu elektronicznego i telekomunikacyjnego oraz części do niego</t>
  </si>
  <si>
    <t>Großhandelsleistungen mit elektronischen Bauteilen und Telekommunikationsgeräten</t>
  </si>
  <si>
    <t>Wholesale of electronic and telecommunications equipment and parts</t>
  </si>
  <si>
    <t>4661Z</t>
  </si>
  <si>
    <t>Sprzedaż hurtowa maszyn i urządzeń rolniczych oraz dodatkowego wyposażenia</t>
  </si>
  <si>
    <t>Großhandelsleistungen mit landwirtschaftlichen Maschinen und Geräten</t>
  </si>
  <si>
    <t>4662Z</t>
  </si>
  <si>
    <t>Sprzedaż hurtowa obrabiarek</t>
  </si>
  <si>
    <t>Großhandelsleistungen mit Werkzeugmaschinen</t>
  </si>
  <si>
    <t>4663Z</t>
  </si>
  <si>
    <t>Sprzedaż hurtowa maszyn wykorzystywanych w górnictwie, budownictwie oraz inżynierii lądowej i wodnej</t>
  </si>
  <si>
    <t>Großhandelsleistungen mit Bergwerks-, Bau- und Baustoffmaschinen</t>
  </si>
  <si>
    <t>Wholesale of mining, construction and civil engineering machinery</t>
  </si>
  <si>
    <t>4664Z</t>
  </si>
  <si>
    <t>Sprzedaż hurtowa maszyn dla przemysłu tekstylnego oraz maszyn do szycia i maszyn dziewiarskich</t>
  </si>
  <si>
    <t>Großhandelsleistungen mit Textil-, Näh- und Strickmaschinen</t>
  </si>
  <si>
    <t>4665Z</t>
  </si>
  <si>
    <t>Sprzedaż hurtowa mebli biurowych</t>
  </si>
  <si>
    <t>Großhandelsleistungen mit Büromöbeln</t>
  </si>
  <si>
    <t>Wholesale of office furniture;</t>
  </si>
  <si>
    <t>4666Z</t>
  </si>
  <si>
    <t>Sprzedaż hurtowa pozostałych maszyn i urządzeń biurowych</t>
  </si>
  <si>
    <t>Großhandelsleistungen mit sonstigen Büromaschinen und -einrichtungen</t>
  </si>
  <si>
    <t>Wholesale of other machinery and office equipment</t>
  </si>
  <si>
    <t>4669Z</t>
  </si>
  <si>
    <t>Sprzedaż hurtowa pozostałych maszyn i urządzeń</t>
  </si>
  <si>
    <t>Großhandelsleistungen mit sonstigen Maschinen und Ausrüstungen</t>
  </si>
  <si>
    <t>Wholesale of other machinery and equipment</t>
  </si>
  <si>
    <t>4671Z</t>
  </si>
  <si>
    <t>Sprzedaż hurtowa paliw i produktów pochodnych</t>
  </si>
  <si>
    <t>Großhandelsleistungen mit festen Brennstoffen und Mineralölerzeugnissen</t>
  </si>
  <si>
    <t>Wholesale of fuels and related products</t>
  </si>
  <si>
    <t>4672Z</t>
  </si>
  <si>
    <t>Sprzedaż hurtowa metali i rud metali</t>
  </si>
  <si>
    <t>Großhandelsleistungen mit Erzen, Metallen und Metallhalbzeug</t>
  </si>
  <si>
    <t>4673Z</t>
  </si>
  <si>
    <t>Sprzedaż hurtowa drewna, materiałów budowlanych i wyposażenia sanitarnego</t>
  </si>
  <si>
    <t>Großhandelsleistungen mit Holz, Baustoffen, Anstrichmitteln und Sanitärkeramik</t>
  </si>
  <si>
    <t>Wholesale of wood, construction materials and sanitary equipment</t>
  </si>
  <si>
    <t>4674Z</t>
  </si>
  <si>
    <t>Sprzedaż hurtowa wyrobów metalowych oraz sprzętu i dodatkowego wyposażenia hydraulicznego i grzejnego</t>
  </si>
  <si>
    <t>Großhandelsleistungen mit Metall- und Kunststoffwaren für Bauzwecke sowie Installationsbedarf für Gas, Wasser und Heizung</t>
  </si>
  <si>
    <t>Wholesale of hardware, plumbing and heating equipment and supplies</t>
  </si>
  <si>
    <t>4675Z</t>
  </si>
  <si>
    <t>Sprzedaż hurtowa wyrobów chemicznych</t>
  </si>
  <si>
    <t>Großhandelsleistungen mit chemischen Erzeugnissen</t>
  </si>
  <si>
    <t>Wholesale of chemical products</t>
  </si>
  <si>
    <t>4676Z</t>
  </si>
  <si>
    <t>Sprzedaż hurtowa pozostałych półproduktów</t>
  </si>
  <si>
    <t>Großhandelsleistungen mit sonstigen Halbwaren</t>
  </si>
  <si>
    <t>Wholesale of other intermediate products</t>
  </si>
  <si>
    <t>4677Z</t>
  </si>
  <si>
    <t>Sprzedaż hurtowa odpadów i złomu</t>
  </si>
  <si>
    <t>Großhandelsleistungen mit Altmaterialien und Reststoffen</t>
  </si>
  <si>
    <t>Wholesale of waste and scrap</t>
  </si>
  <si>
    <t>4690Z</t>
  </si>
  <si>
    <t>Sprzedaż hurtowa niewyspecjalizowana</t>
  </si>
  <si>
    <t>Großhandelsleistungen ohne ausgeprägten Schwerpunkt</t>
  </si>
  <si>
    <t>Non-specialised wholesale trade</t>
  </si>
  <si>
    <t>4711Z</t>
  </si>
  <si>
    <t>Sprzedaż detaliczna prowadzona w niewyspecjalizowanych sklepach z przewagą żywności, napojów i wyrobów tytoniowych</t>
  </si>
  <si>
    <t>Einzelhandelsleistungen mit Waren verschiedener Art, Hauptrichtung Nahrungs- und Genussmittel, Getränke und Tabakwaren</t>
  </si>
  <si>
    <t>Retail sale in non-specialised stores with food, beverages or tobacco predominating</t>
  </si>
  <si>
    <t>4719Z</t>
  </si>
  <si>
    <t>Pozostała sprzedaż detaliczna prowadzona w niewyspecjalizowanych sklepach</t>
  </si>
  <si>
    <t>Sonstige Einzelhandelsleistungen mit Waren verschiedener Art</t>
  </si>
  <si>
    <t>Other retail sale in non-specialised stores</t>
  </si>
  <si>
    <t>4721Z</t>
  </si>
  <si>
    <t>Sprzedaż detaliczna owoców i warzyw prowadzona w wyspecjalizowanych sklepach</t>
  </si>
  <si>
    <t>Retail sale of fruit and vegetables in specialised stores</t>
  </si>
  <si>
    <t>4722Z</t>
  </si>
  <si>
    <t>Sprzedaż detaliczna mięsa i wyrobów z mięsa prowadzona w wyspecjalizowanych sklepach</t>
  </si>
  <si>
    <t>Einzelhandelsleistungen mit Fleisch und Fleischwaren in Fachgeschäften</t>
  </si>
  <si>
    <t>4723Z</t>
  </si>
  <si>
    <t>Sprzedaż detaliczna ryb, skorupiaków i mięczaków prowadzona w wyspecjalizowanych sklepach</t>
  </si>
  <si>
    <t>4724Z</t>
  </si>
  <si>
    <t>Sprzedaż detaliczna pieczywa, ciast, wyrobów ciastkarskich i cukierniczych prowadzona w wyspecjalizowanych sklepach</t>
  </si>
  <si>
    <t>Einzelhandelsleistungen mit Back- und Süßwaren</t>
  </si>
  <si>
    <t>4725Z</t>
  </si>
  <si>
    <t>Sprzedaż detaliczna napojów alkoholowych i bezalkoholowych prowadzona w wyspecjalizowanych sklepach</t>
  </si>
  <si>
    <t>Einzelhandelsleistungen mit Nahrungs- und Genussmitteln, Getränken und Tabakwaren (in Verkaufsräumen)</t>
  </si>
  <si>
    <t>4726Z</t>
  </si>
  <si>
    <t>Sprzedaż detaliczna wyrobów tytoniowych prowadzona w wyspecjalizowanych sklepach</t>
  </si>
  <si>
    <t>4729Z</t>
  </si>
  <si>
    <t>Sprzedaż detaliczna pozostałej żywności prowadzona w wyspecjalizowanych sklepach</t>
  </si>
  <si>
    <t>Einzelhandelsleistungen mit sonstigen Gütern (in Verkaufsräumen);</t>
  </si>
  <si>
    <t>4730Z</t>
  </si>
  <si>
    <t>Sprzedaż detaliczna paliw do pojazdów silnikowych na stacjach paliw</t>
  </si>
  <si>
    <t>Einzelhandelsleistungen mit Motorenkraftstoffen (Tankstellen)</t>
  </si>
  <si>
    <t>Retail sale of automotive fuel at petrol stations</t>
  </si>
  <si>
    <t>4741Z</t>
  </si>
  <si>
    <t>Sprzedaż detaliczna komputerów, urządzeń peryferyjnych i oprogramowania prowadzona w wyspecjalizowanych sklepach</t>
  </si>
  <si>
    <t>Einzelhandelsleistungen mit Datenverarbeitungsgeräten, peripheren Geräten und Software</t>
  </si>
  <si>
    <t>Retail sale of computers, peripheral units and software in specialised stores</t>
  </si>
  <si>
    <t>4742Z</t>
  </si>
  <si>
    <t>Sprzedaż detaliczna sprzętu telekomunikacyjnego prowadzona w wyspecjalizowanych sklepach</t>
  </si>
  <si>
    <t>Einzelhandelsleistungen mit Telekommunikationsgeräten</t>
  </si>
  <si>
    <t>Retail sale of telecommunications equipment in specialised stores;</t>
  </si>
  <si>
    <t>4743Z</t>
  </si>
  <si>
    <t>Sprzedaż detaliczna sprzętu audiowizualnego prowadzona w wyspecjalizowanych sklepach</t>
  </si>
  <si>
    <t>Einzelhandelsleistungen mit Geräten der Unterhaltungselektronik</t>
  </si>
  <si>
    <t>Retail sale of audio and video equipment in specialised stores</t>
  </si>
  <si>
    <t>4751Z</t>
  </si>
  <si>
    <t>Sprzedaż detaliczna wyrobów tekstylnych prowadzona w wyspecjalizowanych sklepach</t>
  </si>
  <si>
    <t>Einzelhandelsleistungen mit Textilien in Fachgeschäften</t>
  </si>
  <si>
    <t>4752Z</t>
  </si>
  <si>
    <t>Sprzedaż detaliczna drobnych wyrobów metalowych, farb i szkła prowadzona w wyspecjalizowanych sklepach</t>
  </si>
  <si>
    <t>Einzelhandelsleistungen mit Metallwaren, Anstrichmitteln, Bau- und Heimwerkerbedarf</t>
  </si>
  <si>
    <t>Retail sale of hardware, paints and glass in specialised stores</t>
  </si>
  <si>
    <t>4753Z</t>
  </si>
  <si>
    <t>Sprzedaż detaliczna dywanów, chodników i innych pokryć podłogowych oraz pokryć ściennych prowadzona w wyspecjalizowanych sklepach</t>
  </si>
  <si>
    <t>Einzelhandelsleistungen mit Vorhängen, Teppichen, Fußbodenbelägen und Tapeten in Fachgeschäften</t>
  </si>
  <si>
    <t>Retail sale of carpets, rugs, wall and floor coverings in specialised stores</t>
  </si>
  <si>
    <t>4754Z</t>
  </si>
  <si>
    <t>Sprzedaż detaliczna elektrycznego sprzętu gospodarstwa domowego prowadzona w wyspecjalizowanych sklepach</t>
  </si>
  <si>
    <t>Einzelhandelsleistungen mit elektrischen Haushaltsgeräten in Fachgeschäften</t>
  </si>
  <si>
    <t>Retail sale of electrical household appliances in specialised stores</t>
  </si>
  <si>
    <t>4759Z</t>
  </si>
  <si>
    <t>Sprzedaż detaliczna mebli, sprzętu oświetleniowego i pozostałych artykułów użytku domowego prowadzona w wyspecjalizowanych sklepach</t>
  </si>
  <si>
    <t>Retail sale of furniture, lighting equipment and other household articles in specialised stores</t>
  </si>
  <si>
    <t>4761Z</t>
  </si>
  <si>
    <t>Sprzedaż detaliczna książek prowadzona w wyspecjalizowanych sklepach</t>
  </si>
  <si>
    <t>Einzelhandelsleistungen mit Büchern in Fachgeschäften</t>
  </si>
  <si>
    <t>4762Z</t>
  </si>
  <si>
    <t>Sprzedaż detaliczna gazet i artykułów piśmiennych prowadzona w wyspecjalizowanych sklepach</t>
  </si>
  <si>
    <t>4763Z</t>
  </si>
  <si>
    <t>Sprzedaż detaliczna nagrań dźwiękowych i audiowizualnych prowadzona w wyspecjalizowanych sklepach</t>
  </si>
  <si>
    <t>Einzelhandelsleistungen mit bespielten Ton- und Bildträgern in Fachgeschäften</t>
  </si>
  <si>
    <t>4764Z</t>
  </si>
  <si>
    <t>Sprzedaż detaliczna sprzętu sportowego prowadzona w wyspecjalizowanych sklepach</t>
  </si>
  <si>
    <t>Einzelhandelsleistungen mit Fahrrädern, Sport- und Campingartikeln</t>
  </si>
  <si>
    <t>4765Z</t>
  </si>
  <si>
    <t>Sprzedaż detaliczna gier i zabawek prowadzona w wyspecjalizowanych sklepach</t>
  </si>
  <si>
    <t>Einzelhandelsleistungen mit Spielwaren in Fachgeschäften</t>
  </si>
  <si>
    <t>4771Z</t>
  </si>
  <si>
    <t>Sprzedaż detaliczna odzieży prowadzona w wyspecjalizowanych sklepach</t>
  </si>
  <si>
    <t>Einzelhandelsleistungen mit Bekleidung in Fachgeschäften</t>
  </si>
  <si>
    <t>4772Z</t>
  </si>
  <si>
    <t>Sprzedaż detaliczna obuwia i wyrobów skórzanych prowadzona w wyspecjalizowanych sklepach</t>
  </si>
  <si>
    <t>Einzelhandelsleistungen mit Schuhen und Lederwaren in Fachgeschäften</t>
  </si>
  <si>
    <t>4773Z</t>
  </si>
  <si>
    <t>Sprzedaż detaliczna wyrobów farmaceutycznych prowadzona w wyspecjalizowanych sklepach</t>
  </si>
  <si>
    <t>Einzelhandelsleistungen mit pharmazeutischen Artikeln in Fachgeschäften</t>
  </si>
  <si>
    <t>Retail sale of pharmaceutical products in specialised stores</t>
  </si>
  <si>
    <t>4774Z</t>
  </si>
  <si>
    <t>Sprzedaż detaliczna wyrobów medycznych, włączając ortopedyczne, prowadzona w wyspecjalizowanych sklepach</t>
  </si>
  <si>
    <t>Einzelhandelsleistungen mit medizinischen und orthopädischen Artikeln in Fachgeschäften</t>
  </si>
  <si>
    <t>4775Z</t>
  </si>
  <si>
    <t>Sprzedaż detaliczna kosmetyków i artykułów toaletowych prowadzona w wyspecjalizowanych sklepach</t>
  </si>
  <si>
    <t>Einzelhandelsleistungen mit kosmetischen Erzeugnissen und Körperpflegemitteln in Fachgeschäften</t>
  </si>
  <si>
    <t>4776Z</t>
  </si>
  <si>
    <t>Sprzedaż detaliczna kwiatów, roślin, nasion, nawozów, żywych zwierząt domowych, karmy dla zwierząt domowych prowadzona w wyspecjalizowanych sklepach</t>
  </si>
  <si>
    <t>Einzelhandelsleistungen mit Blumen, Pflanzen, Sämereien, Düngemitteln, zoologischem Bedarf und lebenden Tieren in Fachgeschäften</t>
  </si>
  <si>
    <t>Retail sale of flowers, plants, seeds, fertilisers, pet animals and pet food in specialised stores</t>
  </si>
  <si>
    <t>4777Z</t>
  </si>
  <si>
    <t>Sprzedaż detaliczna zegarków, zegarów i biżuterii prowadzona w wyspecjalizowanych sklepach</t>
  </si>
  <si>
    <t>Einzelhandelsleistungen mit Uhren und Schmuck</t>
  </si>
  <si>
    <t>4778Z</t>
  </si>
  <si>
    <t>Sprzedaż detaliczna pozostałych nowych wyrobów prowadzona w wyspecjalizowanych sklepach</t>
  </si>
  <si>
    <t>Sonstige Einzelhandelsleistungen in Verkaufsräumen (ohne Antiquitäten und Gebrauchtwaren)</t>
  </si>
  <si>
    <t>Other retail sale of new goods in specialised stores</t>
  </si>
  <si>
    <t>4779Z</t>
  </si>
  <si>
    <t>Sprzedaż detaliczna artykułów używanych prowadzona w wyspecjalizowanych sklepach</t>
  </si>
  <si>
    <t>Einzelhandelsleistungen mit Gebrauchtwaren in Fachgeschäften</t>
  </si>
  <si>
    <t>Retail sale of second-hand goods in specialised stores</t>
  </si>
  <si>
    <t>4781Z</t>
  </si>
  <si>
    <t>Sprzedaż detaliczna żywności, napojów i wyrobów tytoniowych prowadzona na straganach i targowiskach</t>
  </si>
  <si>
    <t>Einzelhandelsleistungen mit Nahrungsmitteln, Getränken und Tabakwaren an Verkaufsständen und auf Märkten</t>
  </si>
  <si>
    <t>Retail sale via stalls and markets of food, beverages and tobacco products</t>
  </si>
  <si>
    <t>4782Z</t>
  </si>
  <si>
    <t>Sprzedaż detaliczna wyrobów tekstylnych, odzieży i obuwia prowadzona na straganach i targowiskach</t>
  </si>
  <si>
    <t>Einzelhandelsleistungen mit Textilien, Bekleidung und Schuhen an Verkaufsständen und auf Märkten</t>
  </si>
  <si>
    <t>4789Z</t>
  </si>
  <si>
    <t>Sprzedaż detaliczna pozostałych wyrobów prowadzona na straganach i targowiskach</t>
  </si>
  <si>
    <t>Einzelhandelsleistungen mit sonstigen Gütern an Verkaufsständen und auf Märkten</t>
  </si>
  <si>
    <t>4791Z</t>
  </si>
  <si>
    <t>Sprzedaż detaliczna prowadzona przez domy sprzedaży wysyłkowej lub Internet</t>
  </si>
  <si>
    <t>Einzelhandelsleistungen von Versandhausgeschäften oder im Internet</t>
  </si>
  <si>
    <t>Retail sale via mail order houses or via Internet</t>
  </si>
  <si>
    <t>4799Z</t>
  </si>
  <si>
    <t>Pozostała sprzedaż detaliczna prowadzona poza siecią sklepową, straganami i targowiskami</t>
  </si>
  <si>
    <t>Sonstige Einzelhandelsleistungen, nicht in Verkaufsräumen, an Verkaufsständen oder auf Märkten</t>
  </si>
  <si>
    <t>Other retail sale not via stores, stalls or markets</t>
  </si>
  <si>
    <t>4910Z</t>
  </si>
  <si>
    <t>Transport kolejowy pasażerski międzymiastowy</t>
  </si>
  <si>
    <t>Passenger rail transport, interurban</t>
  </si>
  <si>
    <t>4920Z</t>
  </si>
  <si>
    <t>Transport kolejowy towarów</t>
  </si>
  <si>
    <t xml:space="preserve">Güterbeförderungsleistungen im Eisenbahnverkehr </t>
  </si>
  <si>
    <t>4931Z</t>
  </si>
  <si>
    <t>Transport lądowy pasażerski, miejski i podmiejski</t>
  </si>
  <si>
    <t>Personenbeförderungsleistungen im Orts- und Nahverkehr zu Lande</t>
  </si>
  <si>
    <t>Urban and suburban passenger land transport</t>
  </si>
  <si>
    <t>4932Z</t>
  </si>
  <si>
    <t>Działalność taksówek osobowych</t>
  </si>
  <si>
    <t>Taxi operation</t>
  </si>
  <si>
    <t>4939Z</t>
  </si>
  <si>
    <t>Pozostały transport lądowy pasażerski, gdzie indziej niesklasyfikowany</t>
  </si>
  <si>
    <t>Sonstige Personenbeförderungsleistungen im Landverkehr a. n. g.</t>
  </si>
  <si>
    <t>4941Z</t>
  </si>
  <si>
    <t>Transport drogowy towarów</t>
  </si>
  <si>
    <t xml:space="preserve">Güterbeförderungsleistungen im Straßenverkehr </t>
  </si>
  <si>
    <t>Freight transport by road</t>
  </si>
  <si>
    <t>4942Z</t>
  </si>
  <si>
    <t>Działalność usługowa związana z przeprowadzkami</t>
  </si>
  <si>
    <t xml:space="preserve">Umzugstransportleistungen </t>
  </si>
  <si>
    <t>Removal services</t>
  </si>
  <si>
    <t>4950A</t>
  </si>
  <si>
    <t>Transport rurociągami paliw gazowych</t>
  </si>
  <si>
    <t>Transportleistungen in Rohrfernleitungen</t>
  </si>
  <si>
    <t>Fuel gas transport via pipeline</t>
  </si>
  <si>
    <t>4950B</t>
  </si>
  <si>
    <t>Transport rurociągowy pozostałych towarów</t>
  </si>
  <si>
    <t>Transportleistungen für sonstige Güter in Rohrfernleitungen</t>
  </si>
  <si>
    <t>5010Z</t>
  </si>
  <si>
    <t>Transport morski i przybrzeżny pasażerski</t>
  </si>
  <si>
    <t>Personenbeförderungsleistungen der See- und Küstenschifffahrt</t>
  </si>
  <si>
    <t>5020Z</t>
  </si>
  <si>
    <t>Transport morski i przybrzeżny towarów</t>
  </si>
  <si>
    <t>Güterbeförderungsleistungen der See- und Küstenschifffahrt</t>
  </si>
  <si>
    <t>5030Z</t>
  </si>
  <si>
    <t>Transport wodny śródlądowy pasażerski </t>
  </si>
  <si>
    <t>Personenbeförderungsleistungen mit Binnenschiffen  </t>
  </si>
  <si>
    <t>Inland passenger water transport </t>
  </si>
  <si>
    <t>5040Z</t>
  </si>
  <si>
    <t>Transport wodny śródlądowy towarów</t>
  </si>
  <si>
    <t xml:space="preserve">Güterbeförderungsleistungen mit Binnenschiffen </t>
  </si>
  <si>
    <t>Inland freight water transport</t>
  </si>
  <si>
    <t>5110Z</t>
  </si>
  <si>
    <t>Transport lotniczy pasażerski</t>
  </si>
  <si>
    <t>Passenger transport by air</t>
  </si>
  <si>
    <t>5121Z</t>
  </si>
  <si>
    <t>Transport lotniczy towarów</t>
  </si>
  <si>
    <t>Freight transport by air</t>
  </si>
  <si>
    <t>5122Z</t>
  </si>
  <si>
    <t>Transport kosmiczny</t>
  </si>
  <si>
    <t>5210A</t>
  </si>
  <si>
    <t>Magazynowanie i przechowywanie paliw gazowych</t>
  </si>
  <si>
    <t>Lagerung und Aufbewahrung von Gastreibstoffen</t>
  </si>
  <si>
    <t>Fuel gas warehousing and storage</t>
  </si>
  <si>
    <t>5210B</t>
  </si>
  <si>
    <t>Magazynowanie i przechowywanie pozostałych towarów</t>
  </si>
  <si>
    <t>Lagerung und Aufbewahrung von sonstigen Waren</t>
  </si>
  <si>
    <t>Warehousing and storage of other goods</t>
  </si>
  <si>
    <t>5221Z</t>
  </si>
  <si>
    <t>Działalność usługowa wspomagająca transport lądowy</t>
  </si>
  <si>
    <t xml:space="preserve">Dienstleistungen für den Landverkehr 
</t>
  </si>
  <si>
    <t>Service activities incidental to land transportation</t>
  </si>
  <si>
    <t>5222A</t>
  </si>
  <si>
    <t>Działalność usługowa wspomagająca transport morski</t>
  </si>
  <si>
    <t xml:space="preserve">Dienstleistungen für die Schifffahrt 
</t>
  </si>
  <si>
    <t>Service activities incidental to sea transportation</t>
  </si>
  <si>
    <t>5222B</t>
  </si>
  <si>
    <t>Działalność usługowa wspomagająca transport śródlądowy</t>
  </si>
  <si>
    <t>Dienstleistungen für die Binnenschifffahrt</t>
  </si>
  <si>
    <t>Service activities incidental to inland transportation</t>
  </si>
  <si>
    <t>5223Z</t>
  </si>
  <si>
    <t>Działalność usługowa wspomagająca transport lotniczy</t>
  </si>
  <si>
    <t>Dienstleistungen für die Luftfahrt</t>
  </si>
  <si>
    <t>Service activities incidental to air transportation</t>
  </si>
  <si>
    <t>5224A</t>
  </si>
  <si>
    <t>Przeładunek towarów w portach morskich</t>
  </si>
  <si>
    <t xml:space="preserve">Frachtumschlagleistungen </t>
  </si>
  <si>
    <t>Transhipment of goods in sea ports</t>
  </si>
  <si>
    <t>5224B</t>
  </si>
  <si>
    <t>Przeładunek towarów w portach śródlądowych</t>
  </si>
  <si>
    <t>Frachtumschlagleistungen in Binnenhäfen</t>
  </si>
  <si>
    <t>Transhipment of goods in inland ports</t>
  </si>
  <si>
    <t>5224C</t>
  </si>
  <si>
    <t>Przeładunek towarów w pozostałych punktach przeładunkowych</t>
  </si>
  <si>
    <t>Sonstige Frachtumschlagleistungen</t>
  </si>
  <si>
    <t>Transhipment of goods in other transhipment points</t>
  </si>
  <si>
    <t>5229A</t>
  </si>
  <si>
    <t>Działalność morskich agencji transportowych</t>
  </si>
  <si>
    <t>Dienstleistungen von Transportagenturen (Seeschifffahrt)</t>
  </si>
  <si>
    <t>Activities of sea transport agencies</t>
  </si>
  <si>
    <t>5229B</t>
  </si>
  <si>
    <t>Działalność śródlądowych agencji transportowych</t>
  </si>
  <si>
    <t>Dienstleistungen von Transportagenturen (Binnenschifffahrt)</t>
  </si>
  <si>
    <t>Activities of inland transport agencies</t>
  </si>
  <si>
    <t>5229C</t>
  </si>
  <si>
    <t>Działalność pozostałych agencji transportowych</t>
  </si>
  <si>
    <t>Dienstleistungen von sonstigen Transportagenturen</t>
  </si>
  <si>
    <t>Activities of other transport agencies</t>
  </si>
  <si>
    <t>5310Z</t>
  </si>
  <si>
    <t>Działalność pocztowa objęta obowiązkiem świadczenia usług powszechnych (operatora publicznego)</t>
  </si>
  <si>
    <t>5320Z</t>
  </si>
  <si>
    <t>Pozostała działalność pocztowa i kurierska</t>
  </si>
  <si>
    <t>Sonstige Post-, Kurier- und Expressdienstleistungen</t>
  </si>
  <si>
    <t>5510Z</t>
  </si>
  <si>
    <t>Hotele i podobne obiekty zakwaterowania</t>
  </si>
  <si>
    <t>Beherbergungsdienstleistungen in Hotels, Gasthöfen und Pensionen</t>
  </si>
  <si>
    <t>Hotels and similar accommodation</t>
  </si>
  <si>
    <t>5520Z</t>
  </si>
  <si>
    <t>Obiekty noclegowe turystyczne i miejsca krótkotrwałego zakwaterowania</t>
  </si>
  <si>
    <t>Beherbergungsdienstleistungen in Ferienunterkünften und ähnlichen Beherbergungsstätten</t>
  </si>
  <si>
    <t>Holiday and other short-stay accommodation</t>
  </si>
  <si>
    <t>5530Z</t>
  </si>
  <si>
    <t>Pola kempingowe (włączając pola dla pojazdów kempingowych) i pola namiotowe</t>
  </si>
  <si>
    <t>Camping grounds (including grounds for camping vehicles), and campsites</t>
  </si>
  <si>
    <t>5590Z</t>
  </si>
  <si>
    <t>Pozostałe zakwaterowanie</t>
  </si>
  <si>
    <t>Sonstige Beherbergungsdienstleistungen</t>
  </si>
  <si>
    <t>Other accommodation</t>
  </si>
  <si>
    <t>5610A</t>
  </si>
  <si>
    <t>Restauracje i inne stałe placówki gastronomiczne</t>
  </si>
  <si>
    <t>Dienstleistungen von Restaurants, Gaststätten, Imbissstuben, Cafés, Eissalons u. Ä.</t>
  </si>
  <si>
    <t>Restaurants and other eating places</t>
  </si>
  <si>
    <t>5610B</t>
  </si>
  <si>
    <t>Ruchome placówki gastronomiczne</t>
  </si>
  <si>
    <t>Mobile eating places</t>
  </si>
  <si>
    <t>5621Z</t>
  </si>
  <si>
    <t>Przygotowywanie i dostarczanie żywności dla odbiorców zewnętrznych (katering)</t>
  </si>
  <si>
    <t>Event-Cateringleistungen</t>
  </si>
  <si>
    <t>Event catering activities</t>
  </si>
  <si>
    <t>5629Z</t>
  </si>
  <si>
    <t>Pozostała usługowa działalność gastronomiczna</t>
  </si>
  <si>
    <t>Sonstige Verpflegungsdienstleistungen</t>
  </si>
  <si>
    <t>Other food service activities</t>
  </si>
  <si>
    <t>5630Z</t>
  </si>
  <si>
    <t>Przygotowywanie i podawanie napojów</t>
  </si>
  <si>
    <t>Getränkeausschankleistungen</t>
  </si>
  <si>
    <t>Beverage serving activities</t>
  </si>
  <si>
    <t>5811Z</t>
  </si>
  <si>
    <t>Wydawanie książek</t>
  </si>
  <si>
    <t>Dienstleistungen betreffend das Verlegen von Büchern</t>
  </si>
  <si>
    <t>Book publishing</t>
  </si>
  <si>
    <t>5812Z</t>
  </si>
  <si>
    <t>Wydawanie wykazów oraz list (np. adresowych, telefonicznych)</t>
  </si>
  <si>
    <t>Dienstleistungen betreffend das Verlegen von Adressbüchern und Verzeichnissen</t>
  </si>
  <si>
    <t>Publishing of directories and lists (e.g. mailing or phone lists)</t>
  </si>
  <si>
    <t>5813Z</t>
  </si>
  <si>
    <t>Wydawanie gazet</t>
  </si>
  <si>
    <t>Dienstleistungen betreffend das Verlegen von Zeitungen</t>
  </si>
  <si>
    <t>Publishing of newspapers</t>
  </si>
  <si>
    <t>5814Z</t>
  </si>
  <si>
    <t>Wydawanie czasopism i pozostałych periodyków</t>
  </si>
  <si>
    <t>Dienstleistungen betreffend das Verlegen von Zeitungen und Zeitschriften</t>
  </si>
  <si>
    <t>Publishing of journals and other periodicals</t>
  </si>
  <si>
    <t>5819Z</t>
  </si>
  <si>
    <t>Pozostała działalność wydawnicza</t>
  </si>
  <si>
    <t>Dienstleistungen des sonstigen Verlagswesens</t>
  </si>
  <si>
    <t>Other publishing activities</t>
  </si>
  <si>
    <t>5821Z</t>
  </si>
  <si>
    <t>Działalność wydawnicza w zakresie gier komputerowych</t>
  </si>
  <si>
    <t>Dienstleistungen betreffend das Verlegen von Computerspielen</t>
  </si>
  <si>
    <t>Publishing of computer games</t>
  </si>
  <si>
    <t>5829Z</t>
  </si>
  <si>
    <t>Działalność wydawnicza w zakresie pozostałego oprogramowania</t>
  </si>
  <si>
    <t>Dienstleistungen betreffend das Verlegen von sonstiger Software</t>
  </si>
  <si>
    <t>Other software publishing</t>
  </si>
  <si>
    <t>5911Z</t>
  </si>
  <si>
    <t>Działalność związana z produkcją filmów, nagrań wideo i programów telewizyjnych</t>
  </si>
  <si>
    <t>Dienstleistungen der Herstellung von Filmen, Videofilmen und Fernsehprogrammen</t>
  </si>
  <si>
    <t>Motion picture, video and television programme production activities</t>
  </si>
  <si>
    <t>5912Z</t>
  </si>
  <si>
    <t>Działalność postprodukcyjna związana z filmami, nagraniami wideo i programami telewizyjnymi</t>
  </si>
  <si>
    <t>Der Herstellung von Filmen, Videofilmen und Fernsehprogrammen nachgelagerte Dienstleistungen</t>
  </si>
  <si>
    <t>Motion picture, video and television programme post-production activities</t>
  </si>
  <si>
    <t>5913Z</t>
  </si>
  <si>
    <t>Działalność związana z dystrybucją filmów, nagrań wideo i programów telewizyjnych</t>
  </si>
  <si>
    <t>Dienstleistungen des Verleihs und Vertriebs von Filmen, Videofilmen und Fernsehprogrammen</t>
  </si>
  <si>
    <t>5914Z</t>
  </si>
  <si>
    <t>Działalność związana z projekcją filmów</t>
  </si>
  <si>
    <t xml:space="preserve">Kinoleistungen </t>
  </si>
  <si>
    <t>5920Z</t>
  </si>
  <si>
    <t>Działalność w zakresie nagrań dźwiękowych i muzycznych</t>
  </si>
  <si>
    <t>Dienstleistungen von Tonstudios, der Herstellung von Hörfunkbeiträgen sowie des Verlegens von bespielten Tonträgern und Musikalien</t>
  </si>
  <si>
    <t>Sound recording and music publishing activities</t>
  </si>
  <si>
    <t>6010Z</t>
  </si>
  <si>
    <t>Nadawanie programów radiofonicznych</t>
  </si>
  <si>
    <t>Hörfunkveranstaltungsleistungen</t>
  </si>
  <si>
    <t>Radio broadcasting</t>
  </si>
  <si>
    <t>6020Z</t>
  </si>
  <si>
    <t>Nadawanie programów telewizyjnych ogólnodostępnych i abonamentowych</t>
  </si>
  <si>
    <t>Fernsehveranstaltungsleistungen; Originale von Fernsehsendungen</t>
  </si>
  <si>
    <t>General access and subscription television broadcasting</t>
  </si>
  <si>
    <t>6110Z</t>
  </si>
  <si>
    <t>Działalność w zakresie telekomunikacji przewodowej</t>
  </si>
  <si>
    <t>Leitungsgebundene Telekommunikationsdienstleistungen</t>
  </si>
  <si>
    <t>Wired telecommunications activities</t>
  </si>
  <si>
    <t>6120Z</t>
  </si>
  <si>
    <t>Działalność w zakresie telekomunikacji bezprzewodowej, z wyłączeniem telekomunikacji satelitarnej</t>
  </si>
  <si>
    <t>Drahtlose Kommunikationsdienste</t>
  </si>
  <si>
    <t>Wireless telecommunications activities, except satellite telecommunications</t>
  </si>
  <si>
    <t>6130Z</t>
  </si>
  <si>
    <t>Działalność w zakresie telekomunikacji satelitarnej</t>
  </si>
  <si>
    <t>Satellitentelekommunikationsdienste</t>
  </si>
  <si>
    <t>Satellite telecommunications activities</t>
  </si>
  <si>
    <t>6190Z</t>
  </si>
  <si>
    <t>Działalność w zakresie pozostałej telekomunikacji</t>
  </si>
  <si>
    <t>Sonstige Telekommunikationsleistungen</t>
  </si>
  <si>
    <t>6201Z</t>
  </si>
  <si>
    <t>Działalność związana z oprogramowaniem</t>
  </si>
  <si>
    <t>Programmierungsleistungen</t>
  </si>
  <si>
    <t>Computer programming activities</t>
  </si>
  <si>
    <t>6202Z</t>
  </si>
  <si>
    <t>Działalność związana z doradztwem w zakresie informatyki</t>
  </si>
  <si>
    <t>Dienstleistungen der EDV-Beratung</t>
  </si>
  <si>
    <t>Computer consultancy activities</t>
  </si>
  <si>
    <t>6203Z</t>
  </si>
  <si>
    <t>Działalność związana z zarządzaniem urządzeniami informatycznymi</t>
  </si>
  <si>
    <t>Dienstleistungen des Betriebes von Datenverarbeitungseinrichtungen</t>
  </si>
  <si>
    <t>Computer facilities management activities</t>
  </si>
  <si>
    <t>6209Z</t>
  </si>
  <si>
    <t>Pozostała działalność usługowa w zakresie technologii informatycznych i komputerowych</t>
  </si>
  <si>
    <t>Sonstige Dienstleistungen der Informationstechnologie und der EDV</t>
  </si>
  <si>
    <t>Other information technology and computer service activities</t>
  </si>
  <si>
    <t>6311Z</t>
  </si>
  <si>
    <t>Przetwarzanie danych; zarządzanie stronami internetowymi (hosting) i podobna działalność</t>
  </si>
  <si>
    <t>Datenverarbeitungsdienstleistungen, Hosting-Dienstleistungen und damit verbundene Dienstleistungen</t>
  </si>
  <si>
    <t>Data processing, hosting and related activities</t>
  </si>
  <si>
    <t>6312Z</t>
  </si>
  <si>
    <t>Działalność portali internetowych</t>
  </si>
  <si>
    <t>Webportal-Dienstleistungen</t>
  </si>
  <si>
    <t>Web portals</t>
  </si>
  <si>
    <t>6391Z</t>
  </si>
  <si>
    <t>Działalność agencji informacyjnych</t>
  </si>
  <si>
    <t>Dienstleistungen von Korrespondenz- und Nachrichtenbüros</t>
  </si>
  <si>
    <t>News agency activities</t>
  </si>
  <si>
    <t>6399Z</t>
  </si>
  <si>
    <t>Pozostała działalność usługowa w zakresie informacji, gdzie indziej niesklasyfikowana</t>
  </si>
  <si>
    <t>Sonstige Informationsdienstleistungen, a.n.g.</t>
  </si>
  <si>
    <t>Other information service activities n.e.c.</t>
  </si>
  <si>
    <t>6411Z</t>
  </si>
  <si>
    <t>Działalność banku centralnego</t>
  </si>
  <si>
    <t>Dienstleistungen von Zentralbanken</t>
  </si>
  <si>
    <t>6419Z</t>
  </si>
  <si>
    <t>Pozostałe pośrednictwo pieniężne</t>
  </si>
  <si>
    <t>Dienstleistungen von Kreditinstituten (ohne Spezialkreditinstitute)</t>
  </si>
  <si>
    <t>6420Z</t>
  </si>
  <si>
    <t>Działalność holdingów finansowych</t>
  </si>
  <si>
    <t>Dienstleistungen von Beteiligungsgesellschaften</t>
  </si>
  <si>
    <t>Activities of financial holding companies</t>
  </si>
  <si>
    <t>6430Z</t>
  </si>
  <si>
    <t>Działalność trustów, funduszów i podobnych instytucji finansowych</t>
  </si>
  <si>
    <t>Dienstleistungen von Treuhand- und sonstigen Fonds und ähnlichen Finanzinstitutionen</t>
  </si>
  <si>
    <t>Trusts, funds and similar financial entities</t>
  </si>
  <si>
    <t>6491Z</t>
  </si>
  <si>
    <t>Leasing finansowy</t>
  </si>
  <si>
    <t>Dienstleistungen von Institutionen für Finanzierungsleasing</t>
  </si>
  <si>
    <t>Finance lease</t>
  </si>
  <si>
    <t>6492Z</t>
  </si>
  <si>
    <t>Pozostałe formy udzielania kredytów</t>
  </si>
  <si>
    <t>Dienstleistungen von Spezialkreditinstituten</t>
  </si>
  <si>
    <t>Other credit granting</t>
  </si>
  <si>
    <t>6499Z</t>
  </si>
  <si>
    <t>Pozostała finansowa działalność usługowa, gdzie indziej niesklasyfikowana, z wyłączeniem ubezpieczeń i funduszów emerytalnych</t>
  </si>
  <si>
    <t>Sonstige Finanzdienstleistungen, außer Versicherungen und Pensionen, von Finanzierungsinstitutionen, a.n.g.</t>
  </si>
  <si>
    <t>Other financial service activities, except insurance and pension funding, n.e.c</t>
  </si>
  <si>
    <t>6511Z</t>
  </si>
  <si>
    <t>Ubezpieczenia na życie</t>
  </si>
  <si>
    <t xml:space="preserve">Dienstleistungen von Lebensversicherungsgesellschaften 
</t>
  </si>
  <si>
    <t>Life insurance</t>
  </si>
  <si>
    <t>6512Z</t>
  </si>
  <si>
    <t>Pozostałe ubezpieczenia osobowe oraz ubezpieczenia majątkowe</t>
  </si>
  <si>
    <t>Dienstleistungen der Nichtlebensversicherungen</t>
  </si>
  <si>
    <t>Other personal and property insurance</t>
  </si>
  <si>
    <t>6520Z</t>
  </si>
  <si>
    <t>Reasekuracja</t>
  </si>
  <si>
    <t>Rückversicherungsdienstleistungen</t>
  </si>
  <si>
    <t>Reinsurance</t>
  </si>
  <si>
    <t>6530Z</t>
  </si>
  <si>
    <t>Fundusze emerytalne</t>
  </si>
  <si>
    <t>6611Z</t>
  </si>
  <si>
    <t>Zarządzanie rynkami finansowymi</t>
  </si>
  <si>
    <t>6612Z</t>
  </si>
  <si>
    <t>Działalność maklerska związana z rynkiem papierów wartościowych i towarów giełdowych</t>
  </si>
  <si>
    <t>Dienstleistungen des Effekten- und Warenhandels</t>
  </si>
  <si>
    <t>Security and commodity contracts brokerage</t>
  </si>
  <si>
    <t>6619Z</t>
  </si>
  <si>
    <t>Pozostała działalność wspomagająca usługi finansowe, z wyłączeniem ubezpieczeń i funduszów emerytalnych</t>
  </si>
  <si>
    <t>Sonstige mit den Finanzdienstleistungen verbundene Dienstleistungen, außer Versicherungen und Pensionen</t>
  </si>
  <si>
    <t>Other activities auxiliary to financial services, except insurance and pension funding</t>
  </si>
  <si>
    <t>6621Z</t>
  </si>
  <si>
    <t>Działalność związana z oceną ryzyka i szacowaniem poniesionych strat</t>
  </si>
  <si>
    <t>Dienstleistungen der Risiko- und Schadensbewertung</t>
  </si>
  <si>
    <t>Risk and damage evaluation</t>
  </si>
  <si>
    <t>6622Z</t>
  </si>
  <si>
    <t>Działalność agentów i brokerów ubezpieczeniowych</t>
  </si>
  <si>
    <t>Dienstleistungen von Versicherungsmaklern und -agenturen</t>
  </si>
  <si>
    <t>Insurance agents and brokers</t>
  </si>
  <si>
    <t>6629Z</t>
  </si>
  <si>
    <t>Pozostała działalność wspomagająca ubezpieczenia i fundusze emerytalne</t>
  </si>
  <si>
    <t xml:space="preserve">Sonstige mit den Tätigkeiten der Versicherungen und Pensionskassen verbundene Dienstleistungen </t>
  </si>
  <si>
    <t>Other activities auxiliary to insurance and pension funding</t>
  </si>
  <si>
    <t>6630Z</t>
  </si>
  <si>
    <t>Działalność związana z zarządzaniem funduszami</t>
  </si>
  <si>
    <t xml:space="preserve">Dienstleistungen des Fondsmanagements </t>
  </si>
  <si>
    <t>6810Z</t>
  </si>
  <si>
    <t>Kupno i sprzedaż nieruchomości na własny rachunek</t>
  </si>
  <si>
    <t xml:space="preserve">Dienstleistungen des Kaufs und Verkaufs von eigenen Grundstücken, Gebäuden und Wohnungen </t>
  </si>
  <si>
    <t>Buying and selling of own real properties</t>
  </si>
  <si>
    <t>6820Z</t>
  </si>
  <si>
    <t>Wynajem i zarządzanie nieruchomościami własnymi lub dzierżawionymi</t>
  </si>
  <si>
    <t xml:space="preserve">Dienstleistungen der Vermietung und Verpachtung von eigenen oder geleasten Grundstücken, Gebäuden und Wohnungen </t>
  </si>
  <si>
    <t>Renting and operating of own or leased real properties</t>
  </si>
  <si>
    <t>6831Z</t>
  </si>
  <si>
    <t>Pośrednictwo w obrocie nieruchomościami</t>
  </si>
  <si>
    <t>Dienstleistungen der Vermittlung von Grundstücken, Gebäuden und Wohnungen</t>
  </si>
  <si>
    <t>Real estate agencies</t>
  </si>
  <si>
    <t>6832Z</t>
  </si>
  <si>
    <t>Zarządzanie nieruchomościami wykonywane na zlecenie</t>
  </si>
  <si>
    <t>Dienstleistungen der Verwaltung von Grundstücken, Gebäuden und Wohnungen</t>
  </si>
  <si>
    <t>Management of real properties on a fee or contract basis</t>
  </si>
  <si>
    <t>6910Z</t>
  </si>
  <si>
    <t>Działalność prawnicza</t>
  </si>
  <si>
    <t xml:space="preserve">Rechtsberatungsleistungen </t>
  </si>
  <si>
    <t>Legal activities</t>
  </si>
  <si>
    <t>6920Z</t>
  </si>
  <si>
    <t>Działalność rachunkowo-księgowa; doradztwo podatkowe</t>
  </si>
  <si>
    <t>Wirtschaftsprüfungs- und Steuerberatungsleistungen; Buchführungsleistungen</t>
  </si>
  <si>
    <t>Accounting, bookkeeping and auditing activities; tax consultancy</t>
  </si>
  <si>
    <t>7010Z</t>
  </si>
  <si>
    <t>Działalność firm centralnych (head offices) i holdingów, z wyłączeniem holdingów finansowych</t>
  </si>
  <si>
    <t xml:space="preserve">Dienstleistungen der Verwaltung und Führung von Unternehmen und Betrieben </t>
  </si>
  <si>
    <t>Activities of head offices and holding companies, except financial holding companies</t>
  </si>
  <si>
    <t>7021Z</t>
  </si>
  <si>
    <t>Stosunki międzyludzkie (public relations) i komunikacja</t>
  </si>
  <si>
    <t xml:space="preserve">Public-Relations-Beratungsleistungen </t>
  </si>
  <si>
    <t>Public relations and communication activities</t>
  </si>
  <si>
    <t>7022Z</t>
  </si>
  <si>
    <t>Pozostałe doradztwo w zakresie prowadzenia działalności gospodarczej i zarządzania</t>
  </si>
  <si>
    <t xml:space="preserve">Unternehmensberatungsleistungen </t>
  </si>
  <si>
    <t>Business and other management consultancy activities</t>
  </si>
  <si>
    <t>7111Z</t>
  </si>
  <si>
    <t>Działalność w zakresie architektury</t>
  </si>
  <si>
    <t xml:space="preserve">Architekturbüroleistungen </t>
  </si>
  <si>
    <t>Architectural activities</t>
  </si>
  <si>
    <t>7112Z</t>
  </si>
  <si>
    <t>Działalność w zakresie inżynierii i związane z nią doradztwo techniczne</t>
  </si>
  <si>
    <t>Ingenieurbüroleistungen und damit verbundene technische Beratungsleistungen</t>
  </si>
  <si>
    <t>Engineering activities and related technical consultancy</t>
  </si>
  <si>
    <t>7120A</t>
  </si>
  <si>
    <t>Badania i analizy związane z jakością żywności</t>
  </si>
  <si>
    <t>Sonstige technische Untersuchungsleistungen bezüglich Lebensmittelqualität</t>
  </si>
  <si>
    <t>Food quality testing and analysis</t>
  </si>
  <si>
    <t>7120B</t>
  </si>
  <si>
    <t>Pozostałe badania i analizy techniczne</t>
  </si>
  <si>
    <t xml:space="preserve">Sonstige technische Untersuchungsleistungen </t>
  </si>
  <si>
    <t>Other technical testing and analysis</t>
  </si>
  <si>
    <t>7211Z</t>
  </si>
  <si>
    <t>Badania naukowe i prace rozwojowe w dziedzinie biotechnologii</t>
  </si>
  <si>
    <t>Forschungs- und Entwicklungsleistungen im Bereich Biotechnologie</t>
  </si>
  <si>
    <t>Research and experimental development work on biotechnology</t>
  </si>
  <si>
    <t>7219Z</t>
  </si>
  <si>
    <t>Badania naukowe i prace rozwojowe w dziedzinie pozostałych nauk przyrodniczych i technicznych</t>
  </si>
  <si>
    <t xml:space="preserve">Sonstige Forschungs- und Entwicklungsleistungen in den Bereichen Natur-, Ingenieur-, Agrarwissenschaften und Medizin </t>
  </si>
  <si>
    <t>Other research and experimental development work on other natural sciences and engineering</t>
  </si>
  <si>
    <t>7220Z</t>
  </si>
  <si>
    <t>Badania naukowe i prace rozwojowe w dziedzinie nauk społecznych i humanistycznych</t>
  </si>
  <si>
    <t xml:space="preserve">Forschungs- und Entwicklungsleistungen in den Bereichen Rechts-, Wirtschafts- und Sozialwissenschaften sowie Sprach-, Kultur- und Kunstwissenschaften </t>
  </si>
  <si>
    <t>Research and experimental development work on social sciences and humanities</t>
  </si>
  <si>
    <t>7311Z</t>
  </si>
  <si>
    <t>Działalność agencji reklamowych</t>
  </si>
  <si>
    <t xml:space="preserve">Dienstleistungen von Werbeagenturen </t>
  </si>
  <si>
    <t>Advertising agencies</t>
  </si>
  <si>
    <t>7312A</t>
  </si>
  <si>
    <t>Pośrednictwo w sprzedaży czasu i miejsca na cele reklamowe w radio i telewizji</t>
  </si>
  <si>
    <t>Vermarktungs- und Vermittlungsleistungen für Werbezeiten und Werbeflächen für Funk und Fernsehen</t>
  </si>
  <si>
    <t>Intermediation in the sale of time and place on advertising aims in the radio and television</t>
  </si>
  <si>
    <t>7312B</t>
  </si>
  <si>
    <t>Pośrednictwo w sprzedaży miejsca na cele reklamowe w mediach drukowanych</t>
  </si>
  <si>
    <t>Vermarktungs- und Vermittlungsleistungen für Werbezeiten und Werbeflächen in gedruckten Medien</t>
  </si>
  <si>
    <t>Intermediation in the sale of place on advertising aims in printed media</t>
  </si>
  <si>
    <t>7312C</t>
  </si>
  <si>
    <t>Pośrednictwo w sprzedaży miejsca na cele reklamowe w mediach elektronicznych (Internet)</t>
  </si>
  <si>
    <t>Vermarktungs- und Vermittlungsleistungen für Werbezeiten und Werbeflächen in digitalen Medien (Internet)</t>
  </si>
  <si>
    <t>Intermediation in the sale of the place on advertising aims in electronic media (Internet)</t>
  </si>
  <si>
    <t>7312D</t>
  </si>
  <si>
    <t>Pośrednictwo w sprzedaży miejsca na cele reklamowe w pozostałych mediach</t>
  </si>
  <si>
    <t>Vermarktungs- und Vermittlungsleistungen für Werbezeiten und Werbeflächen in sonstigen Medien</t>
  </si>
  <si>
    <t>Intermediation in the sale of time and place on advertising aims in other media</t>
  </si>
  <si>
    <t>7320Z</t>
  </si>
  <si>
    <t>Badanie rynku i opinii publicznej</t>
  </si>
  <si>
    <t xml:space="preserve">Markt- und Meinungsforschungsleistungen </t>
  </si>
  <si>
    <t>Market research and public opinion polling</t>
  </si>
  <si>
    <t>7410Z</t>
  </si>
  <si>
    <t>Działalność w zakresie specjalistycznego projektowania</t>
  </si>
  <si>
    <t xml:space="preserve">Spezielle Dienstleistungen im Bereich Design </t>
  </si>
  <si>
    <t>Specialised design activities</t>
  </si>
  <si>
    <t>7420Z</t>
  </si>
  <si>
    <t>Działalność fotograficzna</t>
  </si>
  <si>
    <t xml:space="preserve">Fotografische Dienstleistungen und Fotolaborleistungen </t>
  </si>
  <si>
    <t>Photographic activities</t>
  </si>
  <si>
    <t>7430Z</t>
  </si>
  <si>
    <t>Działalność związana z tłumaczeniami</t>
  </si>
  <si>
    <t xml:space="preserve">Übersetzungs- und Dolmetschdienstleistungen </t>
  </si>
  <si>
    <t>Translation and interpretation activities</t>
  </si>
  <si>
    <t>7490Z</t>
  </si>
  <si>
    <t>Pozostała działalność profesjonalna, naukowa i techniczna, gdzie indziej niesklasyfikowana</t>
  </si>
  <si>
    <t xml:space="preserve">Sonstige freiberufliche, wissenschaftliche und technische Dienstleistungen, a.n.g. </t>
  </si>
  <si>
    <t>Other professional, scientific and technical activities n.e.c.</t>
  </si>
  <si>
    <t>7500Z</t>
  </si>
  <si>
    <t>DZIAŁALNOŚĆ WETERYNARYJNA</t>
  </si>
  <si>
    <t xml:space="preserve">Dienstleistungen des Veterinärwesens </t>
  </si>
  <si>
    <t>7711Z</t>
  </si>
  <si>
    <t>Wynajem i dzierżawa samochodów osobowych i furgonetek</t>
  </si>
  <si>
    <t xml:space="preserve">Dienstleistungen der Vermietung von Kraftwagen mit einem Gesamtgewicht von 3,5 t oder weniger </t>
  </si>
  <si>
    <t>Renting and leasing of passenger cars and delivery vans</t>
  </si>
  <si>
    <t>7712Z</t>
  </si>
  <si>
    <t>Wynajem i dzierżawa pozostałych pojazdów samochodowych, z wyłączeniem motocykli</t>
  </si>
  <si>
    <t xml:space="preserve">Dienstleistungen der Vermietung von Lastkraftwagen </t>
  </si>
  <si>
    <t>Renting and leasing of other motor vehicles, except motorcycles</t>
  </si>
  <si>
    <t>7721Z</t>
  </si>
  <si>
    <t>Wypożyczanie i dzierżawa sprzętu rekreacyjnego i sportowego</t>
  </si>
  <si>
    <t>Dienstleistungen der Vermietung und des Leasings von Sport- und Freizeitgeräten</t>
  </si>
  <si>
    <t>7722Z</t>
  </si>
  <si>
    <t>Wypożyczanie kaset wideo, płyt CD, DVD itp.</t>
  </si>
  <si>
    <t>7729Z</t>
  </si>
  <si>
    <t>Wypożyczanie i dzierżawa pozostałych artykułów użytku osobistego i domowego</t>
  </si>
  <si>
    <t xml:space="preserve">Dienstleistungen der Vermietung und des Leasings von sonstigen Gebrauchsgütern </t>
  </si>
  <si>
    <t>7731Z</t>
  </si>
  <si>
    <t>Wynajem i dzierżawa maszyn i urządzeń rolniczych</t>
  </si>
  <si>
    <t>Dienstleistungen der Vermietung und des Leasings von landwirtschaftlichen Maschinen und Geräten</t>
  </si>
  <si>
    <t>Renting and leasing of agricultural machinery and equipment</t>
  </si>
  <si>
    <t>7732Z</t>
  </si>
  <si>
    <t>Wynajem i dzierżawa maszyn i urządzeń budowlanych</t>
  </si>
  <si>
    <t xml:space="preserve">Dienstleistungen der Vermietung und des Leasings von Baumaschinen und -geräten </t>
  </si>
  <si>
    <t>Renting and leasing of construction machinery and equipment</t>
  </si>
  <si>
    <t>7733Z</t>
  </si>
  <si>
    <t>Wynajem i dzierżawa maszyn i urządzeń biurowych, włączając komputery</t>
  </si>
  <si>
    <t>Dienstleistungen der Vermietung und des Leasings von Büromaschinen, Datenverarbeitungsgeräten und -einrichtungen</t>
  </si>
  <si>
    <t>Renting and leasing of office machines and equipment (including computers)</t>
  </si>
  <si>
    <t>7734Z</t>
  </si>
  <si>
    <t>Wynajem i dzierżawa środków transportu wodnego</t>
  </si>
  <si>
    <t>7735Z</t>
  </si>
  <si>
    <t>Wynajem i dzierżawa środków transportu lotniczego</t>
  </si>
  <si>
    <t>7739Z</t>
  </si>
  <si>
    <t>Wynajem i dzierżawa pozostałych maszyn, urządzeń oraz dóbr materialnych, gdzie indziej niesklasyfikowane</t>
  </si>
  <si>
    <t xml:space="preserve">Dienstleistungen der Vermietung und des Leasings von sonstigen Maschinen, Geräten und Sachanlagen, a.n.g. </t>
  </si>
  <si>
    <t>Renting and leasing of other machinery, equipment and tangible goods n.e.c.</t>
  </si>
  <si>
    <t>7740Z</t>
  </si>
  <si>
    <t>Dzierżawa własności intelektualnej i podobnych produktów, z wyłączeniem prac chronionych prawem autorskim</t>
  </si>
  <si>
    <t>Dienstleistungen des Leasings von nichtfinanziellen immateriellen Vermögensgegenständen (ohne urheberrechtlich geschützte Werke)</t>
  </si>
  <si>
    <t>Leasing of intellectual property and similar products, except copyrighted works</t>
  </si>
  <si>
    <t>7810Z</t>
  </si>
  <si>
    <t>Działalność związana z wyszukiwaniem miejsc pracy i pozyskiwaniem pracowników</t>
  </si>
  <si>
    <t xml:space="preserve">Dienstleistungen der Vermittlung von Arbeitskräften </t>
  </si>
  <si>
    <t>Activities of employment placement agencies;</t>
  </si>
  <si>
    <t>7820Z</t>
  </si>
  <si>
    <t>Działalność agencji pracy tymczasowej</t>
  </si>
  <si>
    <t xml:space="preserve">Dienstleistungen der befristeten Überlassung von Arbeitskräften </t>
  </si>
  <si>
    <t>Temporary employment agency activities</t>
  </si>
  <si>
    <t>7830Z</t>
  </si>
  <si>
    <t>Pozostała działalność związana z udostępnianiem pracowników</t>
  </si>
  <si>
    <t xml:space="preserve">Dienstleistungen der sonstigen Überlassung von Arbeitskräften </t>
  </si>
  <si>
    <t>Other human resources provision</t>
  </si>
  <si>
    <t>7911A</t>
  </si>
  <si>
    <t>Działalność agentów turystycznych</t>
  </si>
  <si>
    <t xml:space="preserve">Dienstleistungen von Reisebüros </t>
  </si>
  <si>
    <t>7911B</t>
  </si>
  <si>
    <t>Działalność pośredników turystycznych</t>
  </si>
  <si>
    <t>7912Z</t>
  </si>
  <si>
    <t>Działalność organizatorów turystyki</t>
  </si>
  <si>
    <t>7990A</t>
  </si>
  <si>
    <t>Działalność pilotów wycieczek i przewodników turystycznych</t>
  </si>
  <si>
    <t>7990B</t>
  </si>
  <si>
    <t>Działalność w zakresie informacji turystycznej</t>
  </si>
  <si>
    <t>7990C</t>
  </si>
  <si>
    <t>Pozostała działalność usługowa w zakresie rezerwacji, gdzie indziej niesklasyfikowana</t>
  </si>
  <si>
    <t>8010Z</t>
  </si>
  <si>
    <t>Działalność ochroniarska, z wyłączeniem obsługi systemów bezpieczeństwa</t>
  </si>
  <si>
    <t>Private security activities, excluding security systems service activities</t>
  </si>
  <si>
    <t>8020Z</t>
  </si>
  <si>
    <t>Działalność ochroniarska w zakresie obsługi systemów bezpieczeństwa</t>
  </si>
  <si>
    <t xml:space="preserve">Sicherheitsdienstleistungen mithilfe von Überwachungs- und Alarmsystemen </t>
  </si>
  <si>
    <t>Security systems service activities</t>
  </si>
  <si>
    <t>8030Z</t>
  </si>
  <si>
    <t>Działalność detektywistyczna</t>
  </si>
  <si>
    <t>8110Z</t>
  </si>
  <si>
    <t>Działalność pomocnicza związana z utrzymaniem porządku w budynkach</t>
  </si>
  <si>
    <t>Hausmeisterdienstleistungen</t>
  </si>
  <si>
    <t>Building cleaning support activities</t>
  </si>
  <si>
    <t>8121Z</t>
  </si>
  <si>
    <t>Niespecjalistyczne sprzątanie budynków i obiektów przemysłowych</t>
  </si>
  <si>
    <t>Allgemeine Gebäudereinigungsleistungen</t>
  </si>
  <si>
    <t>Non-specialised cleaning of buildings and industrial facilities</t>
  </si>
  <si>
    <t>8122Z</t>
  </si>
  <si>
    <t>Specjalistyczne sprzątanie budynków i obiektów przemysłowych</t>
  </si>
  <si>
    <t>Spezielle Reinigungsleistungen an Gebäuden und Reinigungsleistungen an Maschinen</t>
  </si>
  <si>
    <t>Specialised cleaning of buildings and industrial facilities</t>
  </si>
  <si>
    <t>8129Z</t>
  </si>
  <si>
    <t>Pozostałe sprzątanie</t>
  </si>
  <si>
    <t>Reinigungsleistungen, a.n.g.</t>
  </si>
  <si>
    <t>Other cleaning activities</t>
  </si>
  <si>
    <t>8130Z</t>
  </si>
  <si>
    <t>Działalność usługowa związana z zagospodarowaniem terenów zieleni</t>
  </si>
  <si>
    <t>Dienstleistungen des Garten- und Landschaftsbaus</t>
  </si>
  <si>
    <t>Landscape management related services</t>
  </si>
  <si>
    <t>8211Z</t>
  </si>
  <si>
    <t>Działalność usługowa związana z administracyjną obsługą biura</t>
  </si>
  <si>
    <t xml:space="preserve">Allgemeine Sekretariats- und Schreibarbeiten </t>
  </si>
  <si>
    <t>Office administrative service activities</t>
  </si>
  <si>
    <t>8219Z</t>
  </si>
  <si>
    <t>Wykonywanie fotokopii, przygotowywanie dokumentów i pozostała specjalistyczna działalność wspomagająca prowadzenie biura</t>
  </si>
  <si>
    <t>Dienstleistungen von Copyshops; Dienstleistungen der Dokumentenvorbereitung und sonstige spezielle Sekretariatsdienstleistungen</t>
  </si>
  <si>
    <t>Photocopying, document preparation and other specialised office support activities</t>
  </si>
  <si>
    <t>8220Z</t>
  </si>
  <si>
    <t>Działalność centrów telefonicznych (call center)</t>
  </si>
  <si>
    <t xml:space="preserve">Dienstleistungen von Callcentern </t>
  </si>
  <si>
    <t>Activities of call centres</t>
  </si>
  <si>
    <t>8230Z</t>
  </si>
  <si>
    <t>Działalność związana z organizacją targów, wystaw i kongresów</t>
  </si>
  <si>
    <t>Dienstleistungen von Messe-, Ausstellungs- und Kongressveranstaltern</t>
  </si>
  <si>
    <t>Organisation of conventions and trade shows</t>
  </si>
  <si>
    <t>8291Z</t>
  </si>
  <si>
    <t>Działalność świadczona przez agencje inkasa i biura kredytowe</t>
  </si>
  <si>
    <t xml:space="preserve">Dienstleistungen von Inkassobüros und Auskunfteien </t>
  </si>
  <si>
    <t>Activities of collection agencies and credit bureaus</t>
  </si>
  <si>
    <t>8292Z</t>
  </si>
  <si>
    <t>Działalność związana z pakowaniem</t>
  </si>
  <si>
    <t xml:space="preserve">Abfüll- und Verpackungsleistungen </t>
  </si>
  <si>
    <t>8299Z</t>
  </si>
  <si>
    <t>Pozostała działalność wspomagająca prowadzenie działalności gospodarczej, gdzie indziej niesklasyfikowana</t>
  </si>
  <si>
    <t>Sonstige wirtschaftliche Unterstützungsdienstleistungen für Unternehmen und Privatpersonen, a.n.g.</t>
  </si>
  <si>
    <t>Other business support service activities n.e.c.</t>
  </si>
  <si>
    <t>8411Z</t>
  </si>
  <si>
    <t>Kierowanie podstawowymi rodzajami działalności publicznej</t>
  </si>
  <si>
    <t>8412Z</t>
  </si>
  <si>
    <t>Kierowanie w zakresie działalności związanej z ochroną zdrowia, edukacją, kulturą oraz pozostałymi usługami społecznymi, z wyłączeniem zabezpieczeń społecznych</t>
  </si>
  <si>
    <t>8413Z</t>
  </si>
  <si>
    <t>Kierowanie w zakresie efektywności gospodarowania</t>
  </si>
  <si>
    <t>8421Z</t>
  </si>
  <si>
    <t>Sprawy zagraniczne</t>
  </si>
  <si>
    <t>8422Z</t>
  </si>
  <si>
    <t>Obrona narodowa</t>
  </si>
  <si>
    <t>8423Z</t>
  </si>
  <si>
    <t>Wymiar sprawiedliwości</t>
  </si>
  <si>
    <t>8424Z</t>
  </si>
  <si>
    <t>Bezpieczeństwo państwa, porządek i bezpieczeństwo publiczne</t>
  </si>
  <si>
    <t>8425Z</t>
  </si>
  <si>
    <t>Ochrona przeciwpożarowa</t>
  </si>
  <si>
    <t>Fire fighting systems</t>
  </si>
  <si>
    <t>8430Z</t>
  </si>
  <si>
    <t>Obowiązkowe zabezpieczenia społeczne</t>
  </si>
  <si>
    <t>8510Z</t>
  </si>
  <si>
    <t>Placówki wychowania przedszkolnego</t>
  </si>
  <si>
    <t>8520Z</t>
  </si>
  <si>
    <t>Szkoły podstawowe</t>
  </si>
  <si>
    <t>8531A</t>
  </si>
  <si>
    <t>Gimnazja</t>
  </si>
  <si>
    <t>8531B</t>
  </si>
  <si>
    <t>Licea ogólnokształcące</t>
  </si>
  <si>
    <t>8532A</t>
  </si>
  <si>
    <t>Technika</t>
  </si>
  <si>
    <t>8532B</t>
  </si>
  <si>
    <t>Branżowe szkoły I stopnia</t>
  </si>
  <si>
    <t>8532C</t>
  </si>
  <si>
    <t>Szkoły specjalne przysposabiające do pracy</t>
  </si>
  <si>
    <t>8532D</t>
  </si>
  <si>
    <t>Branżowe szkoły II stopnia</t>
  </si>
  <si>
    <t>8541A</t>
  </si>
  <si>
    <t>Szkoły policealne</t>
  </si>
  <si>
    <t>8541B</t>
  </si>
  <si>
    <t>Kolegia pracowników służb społecznych</t>
  </si>
  <si>
    <t>8541C</t>
  </si>
  <si>
    <t>Placówki doskonalenia nauczycieli</t>
  </si>
  <si>
    <t>8542Z</t>
  </si>
  <si>
    <t>Szkoły wyższe</t>
  </si>
  <si>
    <t>Schools of higher education</t>
  </si>
  <si>
    <t>8551Z</t>
  </si>
  <si>
    <t>Pozaszkolne formy edukacji sportowej oraz zajęć sportowych i rekreacyjnych</t>
  </si>
  <si>
    <t xml:space="preserve">Dienstleistungen im Bereich Sport- und Freizeitunterricht </t>
  </si>
  <si>
    <t>Out-of-school forms of sports and leisure education</t>
  </si>
  <si>
    <t>8552Z</t>
  </si>
  <si>
    <t>Pozaszkolne formy edukacji artystycznej</t>
  </si>
  <si>
    <t xml:space="preserve">Dienstleistungen im Bereich Kulturunterricht </t>
  </si>
  <si>
    <t>Out-of-school forms of cultural education</t>
  </si>
  <si>
    <t>8553Z</t>
  </si>
  <si>
    <t>Pozaszkolne formy edukacji z zakresu nauki jazdy i pilotażu</t>
  </si>
  <si>
    <t xml:space="preserve">Dienstleistungen von Fahr- und Flugschulen </t>
  </si>
  <si>
    <t>8559A</t>
  </si>
  <si>
    <t>Nauka języków obcych</t>
  </si>
  <si>
    <t xml:space="preserve">Dienstleistungen von Sprachschulen </t>
  </si>
  <si>
    <t>8559B</t>
  </si>
  <si>
    <t>Pozostałe pozaszkolne formy edukacji, gdzie indziej niesklasyfikowane</t>
  </si>
  <si>
    <t xml:space="preserve">Dienstleistungen im Bereich Unterricht, a.n.g. </t>
  </si>
  <si>
    <t>Other out-of-school forms of education n.e.c.</t>
  </si>
  <si>
    <t>8560Z</t>
  </si>
  <si>
    <t>Działalność wspomagająca edukację</t>
  </si>
  <si>
    <t xml:space="preserve">Unterstützungsdienstleistungen für den Unterricht </t>
  </si>
  <si>
    <t>Educational support activities</t>
  </si>
  <si>
    <t>8610Z</t>
  </si>
  <si>
    <t>Działalność szpitali</t>
  </si>
  <si>
    <t xml:space="preserve">Dienstleistungen von Krankenhäusern </t>
  </si>
  <si>
    <t>8621Z</t>
  </si>
  <si>
    <t>Praktyka lekarska ogólna</t>
  </si>
  <si>
    <t xml:space="preserve">Ärztliche Dienstleistungen in Arztpraxen für Allgemeinmedizin </t>
  </si>
  <si>
    <t>8622Z</t>
  </si>
  <si>
    <t>Praktyka lekarska specjalistyczna</t>
  </si>
  <si>
    <t xml:space="preserve">Ärztliche Dienstleistungen in Facharztpraxen </t>
  </si>
  <si>
    <t>8623Z</t>
  </si>
  <si>
    <t>Praktyka lekarska dentystyczna</t>
  </si>
  <si>
    <t xml:space="preserve">Ärztliche Dienstleistungen in Zahnarztpraxen </t>
  </si>
  <si>
    <t>8690A</t>
  </si>
  <si>
    <t>Działalność fizjoterapeutyczna</t>
  </si>
  <si>
    <t>Physiotherapieleistungen</t>
  </si>
  <si>
    <t>8690B</t>
  </si>
  <si>
    <t>Działalność pogotowia ratunkowego</t>
  </si>
  <si>
    <t>Rettungsdienst- und Krankentransportdienstleistungen</t>
  </si>
  <si>
    <t>8690C</t>
  </si>
  <si>
    <t>Praktyka pielęgniarek i położnych</t>
  </si>
  <si>
    <t>8690D</t>
  </si>
  <si>
    <t>Działalność paramedyczna</t>
  </si>
  <si>
    <t>8690E</t>
  </si>
  <si>
    <t>Pozostała działalność w zakresie opieki zdrowotnej, gdzie indziej niesklasyfikowana</t>
  </si>
  <si>
    <t xml:space="preserve">Sonstige Dienstleistungen des Gesundheitswesens, a.n.g. </t>
  </si>
  <si>
    <t>Other human health activities n.e.c.</t>
  </si>
  <si>
    <t>8710Z</t>
  </si>
  <si>
    <t>Pomoc społeczna z zakwaterowaniem zapewniająca opiekę pielęgniarską</t>
  </si>
  <si>
    <t xml:space="preserve">Dienstleistungen von Pflegeheimen </t>
  </si>
  <si>
    <t>8720Z</t>
  </si>
  <si>
    <t>Pomoc społeczna z zakwaterowaniem dla osób z zaburzeniami psychicznymi</t>
  </si>
  <si>
    <t xml:space="preserve">Dienstleistungen von stationären Einrichtungen zur psychosozialen Betreuung, Suchtbekämpfung u. Ä. </t>
  </si>
  <si>
    <t>8730Z</t>
  </si>
  <si>
    <t>Pomoc społeczna z zakwaterowaniem dla osób w podeszłym wieku i osób niepełnosprawnych</t>
  </si>
  <si>
    <t>Dienstleistungen von Altenheimen sowie Alten- und Behindertenwohnheimen</t>
  </si>
  <si>
    <t>8790Z</t>
  </si>
  <si>
    <t>Pozostała pomoc społeczna z zakwaterowaniem</t>
  </si>
  <si>
    <t xml:space="preserve">Dienstleistungen von sonstigen Heimen (ohne Erholungs- und Ferienheime) </t>
  </si>
  <si>
    <t>8810Z</t>
  </si>
  <si>
    <t>Pomoc społeczna bez zakwaterowania dla osób w podeszłym wieku i osób niepełnosprawnych</t>
  </si>
  <si>
    <t xml:space="preserve">Dienstleistungen der sozialen Betreuung älterer Menschen und Behinderter </t>
  </si>
  <si>
    <t>8891Z</t>
  </si>
  <si>
    <t>Opieka dzienna nad dziećmi</t>
  </si>
  <si>
    <t>8899Z</t>
  </si>
  <si>
    <t>Pozostała pomoc społeczna bez zakwaterowania, gdzie indziej niesklasyfikowana</t>
  </si>
  <si>
    <t xml:space="preserve">Sonstige Dienstleistungen des Sozialwesens, a.n.g. </t>
  </si>
  <si>
    <t>9001Z</t>
  </si>
  <si>
    <t>Działalność związana z wystawianiem przedstawień artystycznych</t>
  </si>
  <si>
    <t>9002Z</t>
  </si>
  <si>
    <t>Działalność wspomagająca wystawianie przedstawień artystycznych</t>
  </si>
  <si>
    <t>9003Z</t>
  </si>
  <si>
    <t>Artystyczna i literacka działalność twórcza</t>
  </si>
  <si>
    <t>9004Z</t>
  </si>
  <si>
    <t>Działalność obiektów kulturalnych</t>
  </si>
  <si>
    <t>9101A</t>
  </si>
  <si>
    <t>Działalność bibliotek</t>
  </si>
  <si>
    <t>Dienstleistungen von Bibliotheken</t>
  </si>
  <si>
    <t>9101B</t>
  </si>
  <si>
    <t>Działalność archiwów</t>
  </si>
  <si>
    <t xml:space="preserve">Dienstleistungen von Archiven </t>
  </si>
  <si>
    <t>9102Z</t>
  </si>
  <si>
    <t>Działalność muzeów</t>
  </si>
  <si>
    <t>Dienstleistungen von Museen</t>
  </si>
  <si>
    <t>9103Z</t>
  </si>
  <si>
    <t>Działalność historycznych miejsc i budynków oraz podobnych atrakcji turystycznych</t>
  </si>
  <si>
    <t>9104Z</t>
  </si>
  <si>
    <t>Działalność ogrodów botanicznych i zoologicznych oraz obszarów i obiektów ochrony przyrody</t>
  </si>
  <si>
    <t>9200Z</t>
  </si>
  <si>
    <t>DZIAŁALNOŚĆ ZWIĄZANA Z GRAMI LOSOWYMI I ZAKŁADAMI WZAJEMNYMI</t>
  </si>
  <si>
    <t>9311Z</t>
  </si>
  <si>
    <t>Działalność obiektów sportowych</t>
  </si>
  <si>
    <t>9312Z</t>
  </si>
  <si>
    <t>Działalność klubów sportowych</t>
  </si>
  <si>
    <t>9313Z</t>
  </si>
  <si>
    <t>Działalność obiektów służących poprawie kondycji fizycznej</t>
  </si>
  <si>
    <t>9319Z</t>
  </si>
  <si>
    <t>Pozostała działalność związana ze sportem</t>
  </si>
  <si>
    <t>9321Z</t>
  </si>
  <si>
    <t>Działalność wesołych miasteczek i parków rozrywki</t>
  </si>
  <si>
    <t>9329Z</t>
  </si>
  <si>
    <t>Pozostała działalność rozrywkowa i rekreacyjna</t>
  </si>
  <si>
    <t>Other entertainment and recreation activities</t>
  </si>
  <si>
    <t>9411Z</t>
  </si>
  <si>
    <t>Działalność organizacji komercyjnych i pracodawców</t>
  </si>
  <si>
    <t xml:space="preserve">Dienstleistungen von Wirtschafts- und Arbeitgeberverbänden </t>
  </si>
  <si>
    <t>9412Z</t>
  </si>
  <si>
    <t>Działalność organizacji profesjonalnych</t>
  </si>
  <si>
    <t>9420Z</t>
  </si>
  <si>
    <t>Działalność związków zawodowych</t>
  </si>
  <si>
    <t>Trade union activities</t>
  </si>
  <si>
    <t>9491Z</t>
  </si>
  <si>
    <t>Działalność organizacji religijnych</t>
  </si>
  <si>
    <t>9492Z</t>
  </si>
  <si>
    <t>Działalność organizacji politycznych</t>
  </si>
  <si>
    <t>9499Z</t>
  </si>
  <si>
    <t>Działalność pozostałych organizacji członkowskich, gdzie indziej niesklasyfikowana</t>
  </si>
  <si>
    <t>Activities of other membership organisations n.e.c.</t>
  </si>
  <si>
    <t>9511Z</t>
  </si>
  <si>
    <t>Naprawa i konserwacja komputerów i urządzeń peryferyjnych</t>
  </si>
  <si>
    <t xml:space="preserve">Reparaturarbeiten an Datenverarbeitungsgeräten und peripheren Geräten </t>
  </si>
  <si>
    <t>Repair and maintenance of computers and peripheral equipment</t>
  </si>
  <si>
    <t>9512Z</t>
  </si>
  <si>
    <t>Naprawa i konserwacja sprzętu (tele)komunikacyjnego</t>
  </si>
  <si>
    <t>Reparaturarbeiten an Telekommunikationsgeräten</t>
  </si>
  <si>
    <t>Repair and maintenance of (tele)communications equipment</t>
  </si>
  <si>
    <t>9521Z</t>
  </si>
  <si>
    <t>Naprawa i konserwacja elektronicznego sprzętu powszechnego użytku</t>
  </si>
  <si>
    <t xml:space="preserve">Reparaturarbeiten an Geräten der Unterhaltungselektronik </t>
  </si>
  <si>
    <t>9522Z</t>
  </si>
  <si>
    <t>Naprawa i konserwacja urządzeń gospodarstwa domowego oraz sprzętu użytku domowego i ogrodniczego</t>
  </si>
  <si>
    <t xml:space="preserve">Reparaturarbeiten an elektrischen Haushaltsgeräten und Gartengeräten </t>
  </si>
  <si>
    <t>Repair and maintenance of household appliances and home and garden equipment</t>
  </si>
  <si>
    <t>9523Z</t>
  </si>
  <si>
    <t>Naprawa obuwia i wyrobów skórzanych</t>
  </si>
  <si>
    <t>9524Z</t>
  </si>
  <si>
    <t>Naprawa i konserwacja mebli i wyposażenia domowego</t>
  </si>
  <si>
    <t xml:space="preserve">Reparaturarbeiten an Möbeln und Einrichtungsgegenständen </t>
  </si>
  <si>
    <t>9525Z</t>
  </si>
  <si>
    <t>Naprawa zegarów, zegarków oraz biżuterii</t>
  </si>
  <si>
    <t>9529Z</t>
  </si>
  <si>
    <t>Naprawa pozostałych artykułów użytku osobistego i domowego</t>
  </si>
  <si>
    <t xml:space="preserve">Reparaturarbeiten an sonstigen Gebrauchsgütern </t>
  </si>
  <si>
    <t>9601Z</t>
  </si>
  <si>
    <t>Pranie i czyszczenie wyrobów włókienniczych i futrzarskich</t>
  </si>
  <si>
    <t>9602Z</t>
  </si>
  <si>
    <t>Fryzjerstwo i pozostałe zabiegi kosmetyczne</t>
  </si>
  <si>
    <t>9603Z</t>
  </si>
  <si>
    <t>Pogrzeby i działalność pokrewna</t>
  </si>
  <si>
    <t>9604Z</t>
  </si>
  <si>
    <t>Działalność usługowa związana z poprawą kondycji fizycznej</t>
  </si>
  <si>
    <t>9609Z</t>
  </si>
  <si>
    <t>Pozostała działalność usługowa, gdzie indziej niesklasyfikowana</t>
  </si>
  <si>
    <t xml:space="preserve">Sonstige überwiegend persönliche Dienstleistungen, a.n.g. </t>
  </si>
  <si>
    <t>Other service activities, n.e.c.</t>
  </si>
  <si>
    <t>9700Z</t>
  </si>
  <si>
    <t>GOSPODARSTWA DOMOWE ZATRUDNIAJĄCE PRACOWNIKÓW</t>
  </si>
  <si>
    <t>9810Z</t>
  </si>
  <si>
    <t>Gospodarstwa domowe produkujące wyroby na własne potrzeby</t>
  </si>
  <si>
    <t>9820Z</t>
  </si>
  <si>
    <t>Gospodarstwa domowe świadczące usługi na własne potrzeby</t>
  </si>
  <si>
    <t>9900Z</t>
  </si>
  <si>
    <t>ORGANIZACJE I ZESPOŁY EKSTERYTORIALNE</t>
  </si>
  <si>
    <t>Meritoros SA</t>
  </si>
  <si>
    <t>Bilans na dzień 31.12.2025</t>
  </si>
  <si>
    <t xml:space="preserve"> </t>
  </si>
  <si>
    <t>Segment</t>
  </si>
  <si>
    <t>Nazwa</t>
  </si>
  <si>
    <t>Stan na dzień 31.12.2024</t>
  </si>
  <si>
    <t>Stan na dzień 31.12.2025</t>
  </si>
  <si>
    <t>-</t>
  </si>
  <si>
    <t>AKTYWA</t>
  </si>
  <si>
    <t>A</t>
  </si>
  <si>
    <t>Aktywa trwałe</t>
  </si>
  <si>
    <t>I</t>
  </si>
  <si>
    <t>Wartości niematerialne i prawne</t>
  </si>
  <si>
    <t>Koszty zakończonych prac rozwojowych</t>
  </si>
  <si>
    <t>Wartość firmy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</si>
  <si>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</si>
  <si>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</si>
  <si>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</si>
  <si>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</si>
  <si>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</si>
  <si>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</si>
  <si>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</si>
  <si>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wiecz. gruntu)</t>
  </si>
  <si>
    <t>b</t>
  </si>
  <si>
    <t>bud., lok., prawa do lok. i ob. inż. ląd. i wodn.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</si>
  <si>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</si>
  <si>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</si>
  <si>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</si>
  <si>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</si>
  <si>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</si>
  <si>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</si>
  <si>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</si>
  <si>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</si>
  <si>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</si>
  <si>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</si>
  <si>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</si>
  <si>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poz. jedn., w których jedn. pos. zaang. w kap.</t>
  </si>
  <si>
    <t>Od pozostałych jednostek</t>
  </si>
  <si>
    <t>IV</t>
  </si>
  <si>
    <t>Inwestycje długoterminowe</t>
  </si>
  <si>
    <t>Nieruchomości</t>
  </si>
  <si>
    <t>Długoterminowe aktywa finansowe</t>
  </si>
  <si>
    <t>w jednostkach powiązanych:</t>
  </si>
  <si>
    <t>udziały lub akcje</t>
  </si>
  <si>
    <t>inne papiery wartościowe</t>
  </si>
  <si>
    <t>udzielone pożyczki</t>
  </si>
  <si>
    <t>inne długoterminowe aktywa finansowe</t>
  </si>
  <si>
    <t>w poz. jedn., w których jedn. pos. zaang. w kap.</t>
  </si>
  <si>
    <t>w pozostałych jednostkach: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</si>
  <si>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</si>
  <si>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</si>
  <si>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</si>
  <si>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</si>
  <si>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</si>
  <si>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</si>
  <si>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</si>
  <si>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</si>
  <si>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</si>
  <si>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</si>
  <si>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</si>
  <si>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</si>
  <si>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</si>
  <si>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</si>
  <si>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</si>
  <si>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</si>
  <si>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</si>
  <si>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do 12 miesięcy</t>
  </si>
  <si>
    <t>powyżej 12 miesięcy</t>
  </si>
  <si>
    <t>inne</t>
  </si>
  <si>
    <t>Nal. od jedn., w których jedn. pos. zaang. w kap.</t>
  </si>
  <si>
    <t>Należności od pozostałych jednostek</t>
  </si>
  <si>
    <t>z tyt. pod., dot., ceł, ubezp. in. tyt. publ.-praw</t>
  </si>
  <si>
    <t>dochodzone na drodze sądowej</t>
  </si>
  <si>
    <t>Inwestycje krótkoterminowe</t>
  </si>
  <si>
    <t>Krótkoterminowe aktywa finansowe</t>
  </si>
  <si>
    <t>w jednostkach powiązanych</t>
  </si>
  <si>
    <t>inne krótkoterminowe aktywa finansowe</t>
  </si>
  <si>
    <t>w pozostałych jednostkach</t>
  </si>
  <si>
    <t>środki pieniężne i inne aktywa pieniężne</t>
  </si>
  <si>
    <t>środki pieniężne w kasie i na rachunkach</t>
  </si>
  <si>
    <t>inne środki pieniężne</t>
  </si>
  <si>
    <t>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</si>
  <si>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</si>
  <si>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</si>
  <si>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</si>
  <si>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</si>
  <si>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</si>
  <si>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</si>
  <si>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>Aktywa razem</t>
  </si>
  <si>
    <t>PASYWA</t>
  </si>
  <si>
    <t>Kapitał (fundusz) własny</t>
  </si>
  <si>
    <t>Kapitał (fundusz) podstawowy</t>
  </si>
  <si>
    <t>Kapitał (fundusz) zapasowy, w tym:</t>
  </si>
  <si>
    <t>nadw. wart. sprz. nad wart. nom. udz. (akcji)</t>
  </si>
  <si>
    <t>Kapitał (fundusz) z aktualizacji wyceny, w tym:</t>
  </si>
  <si>
    <t>z tytułu aktualizacji wartości godziwej</t>
  </si>
  <si>
    <t>Pozostałe kapitały (fundusze) rezerwowe, w tym:</t>
  </si>
  <si>
    <t>tworzone zgodnie z umową (statutem) spółki</t>
  </si>
  <si>
    <t>na udziały (akcje) własne</t>
  </si>
  <si>
    <t>Zysk (strata) z lat ubiegłych</t>
  </si>
  <si>
    <t>VI</t>
  </si>
  <si>
    <t>Zysk (strata) netto</t>
  </si>
  <si>
    <t>VII</t>
  </si>
  <si>
    <t>Odpisy z zysku netto w roku obrot. (wielk.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</si>
  <si>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</si>
  <si>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</si>
  <si>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</si>
  <si>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</si>
  <si>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>długoterminowa</t>
  </si>
  <si>
    <t>krótkoterminowa</t>
  </si>
  <si>
    <t>Pozostałe rezerwy</t>
  </si>
  <si>
    <t>długoterminowe</t>
  </si>
  <si>
    <t>krótkoterminowe</t>
  </si>
  <si>
    <t>Zobowiązania długoterminowe</t>
  </si>
  <si>
    <t>Wobec jednostek powiązanych</t>
  </si>
  <si>
    <t>Wobec jedn., w których jedn. pos. zaang. w kap.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</si>
  <si>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</si>
  <si>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</si>
  <si>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</si>
  <si>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</si>
  <si>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</si>
  <si>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</si>
  <si>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</si>
  <si>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</si>
  <si>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Zob. wobec jedn., w kt. jedn. pos. zaang. w kap.</t>
  </si>
  <si>
    <t>Zobowiązania wobec pozostalych jednostek</t>
  </si>
  <si>
    <t>zaliczki otrzymane na dostawy i usługi</t>
  </si>
  <si>
    <t>f</t>
  </si>
  <si>
    <t>g</t>
  </si>
  <si>
    <t>z tyt. pod., ceł, ubezp. innych tyt. publ.-praw.</t>
  </si>
  <si>
    <t>h</t>
  </si>
  <si>
    <t>z tytułu wynagrodzeń</t>
  </si>
  <si>
    <t>i</t>
  </si>
  <si>
    <t>Fundusze specjalne</t>
  </si>
  <si>
    <t>Rozliczenia międzyokresowe</t>
  </si>
  <si>
    <t>Ujemna wartość firmy</t>
  </si>
  <si>
    <t>Pasywa razem</t>
  </si>
  <si>
    <t>Rachunek zysków i strat</t>
  </si>
  <si>
    <t>za rok obrotowy od 01.01.2025 do 31.12.2025</t>
  </si>
  <si>
    <t>(wariant porównawczy)</t>
  </si>
  <si>
    <t>01.01-31.12.2025</t>
  </si>
  <si>
    <t>Przychody netto ze sprzedaży i zrównane z nimi:</t>
  </si>
  <si>
    <t>od jednostek powiązanych</t>
  </si>
  <si>
    <t>Przychody netto ze sprzedaży produktów</t>
  </si>
  <si>
    <t>Zmiana stanu produktów</t>
  </si>
  <si>
    <t>Koszt wytworzenia produktów na własne potrzeby jed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</si>
  <si>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</si>
  <si>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</si>
  <si>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</si>
  <si>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</si>
  <si>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</si>
  <si>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</si>
  <si>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podatek akcyzowy</t>
  </si>
  <si>
    <t>Wynagrodzenia</t>
  </si>
  <si>
    <t>Ubezpieczenia społeczne i inne świadczenia, w tym:</t>
  </si>
  <si>
    <t>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</si>
  <si>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</si>
  <si>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</si>
  <si>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</si>
  <si>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</si>
  <si>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</si>
  <si>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tyt.rozchodu niefinansowych aktywów trwałyc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</si>
  <si>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</si>
  <si>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</si>
  <si>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</si>
  <si>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</si>
  <si>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</si>
  <si>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tyt.rozchodu niefinansowych aktywów trwał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</si>
  <si>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</si>
  <si>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</si>
  <si>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</si>
  <si>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</si>
  <si>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</si>
  <si>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</si>
  <si>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tym, w których:</t>
  </si>
  <si>
    <t xml:space="preserve"> jednostka posiada zaangażowanie w kapitale</t>
  </si>
  <si>
    <t>od jednostek pozostałych, w tym, w których:</t>
  </si>
  <si>
    <t>jednostka posiada zaangażowanie w kapitale</t>
  </si>
  <si>
    <t>Odsetki, w tym:</t>
  </si>
  <si>
    <t>Zysk z tyt.rozchodu aktywów finansowych, w tym:</t>
  </si>
  <si>
    <t>Aktualizacja wartości inwestycji</t>
  </si>
  <si>
    <t>Inne</t>
  </si>
  <si>
    <t>H</t>
  </si>
  <si>
    <t>Koszty finansowe</t>
  </si>
  <si>
    <t>Odsetki:</t>
  </si>
  <si>
    <t>w tym, dla jednostek powiązanych</t>
  </si>
  <si>
    <t>Strata z tyt.rozchodu aktywów finansowych, w tym:</t>
  </si>
  <si>
    <t>Aktualizacja wartości aktywów finansowych</t>
  </si>
  <si>
    <t>Zysk (strata) brutto (F+G-H)</t>
  </si>
  <si>
    <t>J</t>
  </si>
  <si>
    <t>Podatek dochodowy</t>
  </si>
  <si>
    <t>Bieżący</t>
  </si>
  <si>
    <t>Odroczony</t>
  </si>
  <si>
    <t>K</t>
  </si>
  <si>
    <t>Pozostałe obow. zmniejszenia zysku(zwiększenia st)</t>
  </si>
  <si>
    <t>L</t>
  </si>
  <si>
    <t>Zysk (strata) netto (I- J- K)</t>
  </si>
  <si>
    <t>Lp</t>
  </si>
  <si>
    <t>Symbol</t>
  </si>
  <si>
    <t>Opis pozycji</t>
  </si>
  <si>
    <t>Bieżacy rok obrotowy</t>
  </si>
  <si>
    <t>Poprzedni rok obrotowy</t>
  </si>
  <si>
    <t>Przekształcone dane porównawcze za poprzedni rok obrotowy</t>
  </si>
  <si>
    <t>1.</t>
  </si>
  <si>
    <t>A.</t>
  </si>
  <si>
    <t>A. Przepływy środków pieniężnych z działalności operacyjnej</t>
  </si>
  <si>
    <t>1.1.</t>
  </si>
  <si>
    <t>A.I.</t>
  </si>
  <si>
    <t>I. Wpływy</t>
  </si>
  <si>
    <t>1.1.1.</t>
  </si>
  <si>
    <t>A.I.1.</t>
  </si>
  <si>
    <t>1. Sprzedaż</t>
  </si>
  <si>
    <t>1.1.2.</t>
  </si>
  <si>
    <t>A.I.2.</t>
  </si>
  <si>
    <t>2. Inne wpływy z działalności operacyjnej</t>
  </si>
  <si>
    <t>1.2.</t>
  </si>
  <si>
    <t>A.II.</t>
  </si>
  <si>
    <t>II. Wydatki</t>
  </si>
  <si>
    <t>1.2.1.</t>
  </si>
  <si>
    <t>A.II.1.</t>
  </si>
  <si>
    <t>1. Dostawy i usługi</t>
  </si>
  <si>
    <t>1.2.2.</t>
  </si>
  <si>
    <t>A.II.2.</t>
  </si>
  <si>
    <t>2. Wynagrodzenia netto</t>
  </si>
  <si>
    <t>1.2.3.</t>
  </si>
  <si>
    <t>A.II.3.</t>
  </si>
  <si>
    <t>3. Ubezpieczenia społeczne i zdrowotne oraz inne świadczenia</t>
  </si>
  <si>
    <t>1.2.4.</t>
  </si>
  <si>
    <t>A.II.4.</t>
  </si>
  <si>
    <t>4. Podatki i opłaty o charakterze publicznoprawnym</t>
  </si>
  <si>
    <t>1.2.5.</t>
  </si>
  <si>
    <t>A.II.5.</t>
  </si>
  <si>
    <t>5. Inne wydatki operacyjne</t>
  </si>
  <si>
    <t>1.3.</t>
  </si>
  <si>
    <t>A.III.</t>
  </si>
  <si>
    <t>III. Przepływy pieniężne netto z działalności operacyjnej (I–II)</t>
  </si>
  <si>
    <t>2.</t>
  </si>
  <si>
    <t>B.</t>
  </si>
  <si>
    <t>B. Przepływy środków pieniężnych z działalności inwestycyjnej</t>
  </si>
  <si>
    <t>2.1.</t>
  </si>
  <si>
    <t>B.I.</t>
  </si>
  <si>
    <t>2.1.1.</t>
  </si>
  <si>
    <t>B.I.1.</t>
  </si>
  <si>
    <t>1. Zbycie wartości niematerialnych i prawnych oraz rzeczowych aktywów trwałych</t>
  </si>
  <si>
    <t>2.1.2.</t>
  </si>
  <si>
    <t>B.I.2.</t>
  </si>
  <si>
    <t>2. Zbycie inwestycji w nieruchomości oraz wartości niematerialne i prawne</t>
  </si>
  <si>
    <t>2.1.3.</t>
  </si>
  <si>
    <t>B.I.3.</t>
  </si>
  <si>
    <t>3. Z aktywów finansowych, w tym:</t>
  </si>
  <si>
    <t>2.1.3.1.</t>
  </si>
  <si>
    <t>B.I.3.a)</t>
  </si>
  <si>
    <t>a) w jednostkach powiązanych</t>
  </si>
  <si>
    <t>2.1.3.2.</t>
  </si>
  <si>
    <t>B.I.3.b)</t>
  </si>
  <si>
    <t>b) w pozostałych jednostkach</t>
  </si>
  <si>
    <t>2.1.3.2.1.</t>
  </si>
  <si>
    <t>B.I.3.b).1</t>
  </si>
  <si>
    <t>– zbycie aktywów finansowych</t>
  </si>
  <si>
    <t>2.1.3.2.2.</t>
  </si>
  <si>
    <t>B.I.3.b).2</t>
  </si>
  <si>
    <t>– dywidendy i udziały w zyskach</t>
  </si>
  <si>
    <t>2.1.3.2.3.</t>
  </si>
  <si>
    <t>B.I.3.b).3</t>
  </si>
  <si>
    <t>– spłata udzielonych pożyczek długoterminowych</t>
  </si>
  <si>
    <t>2.1.3.2.4.</t>
  </si>
  <si>
    <t>B.I.3.b).4</t>
  </si>
  <si>
    <t>– odsetki</t>
  </si>
  <si>
    <t>2.1.3.2.5.</t>
  </si>
  <si>
    <t>B.I.3.b).5</t>
  </si>
  <si>
    <t>– inne wpływy z aktywów finansowych</t>
  </si>
  <si>
    <t>2.1.4.</t>
  </si>
  <si>
    <t>B.I.4.</t>
  </si>
  <si>
    <t>4. Inne wpływy inwestycyjne</t>
  </si>
  <si>
    <t>2.2.</t>
  </si>
  <si>
    <t>B.II.</t>
  </si>
  <si>
    <t>2.2.1.</t>
  </si>
  <si>
    <t>B.II.1.</t>
  </si>
  <si>
    <t>1. Nabycie wartości niematerialnych i prawnych oraz rzeczowych aktywów trwałych</t>
  </si>
  <si>
    <t>2.2.2.</t>
  </si>
  <si>
    <t>B.II.2.</t>
  </si>
  <si>
    <t>2. Inwestycje w nieruchomości oraz wartości niematerialne i prawne</t>
  </si>
  <si>
    <t>2.2.3.</t>
  </si>
  <si>
    <t>B.II.3.</t>
  </si>
  <si>
    <t>3. Na aktywa finansowe, w tym:</t>
  </si>
  <si>
    <t>2.2.3.1.</t>
  </si>
  <si>
    <t>B.II.3.a)</t>
  </si>
  <si>
    <t>2.2.3.2.</t>
  </si>
  <si>
    <t>B.II.3.b)</t>
  </si>
  <si>
    <t>2.2.3.2.1.</t>
  </si>
  <si>
    <t>B.II.3.b).1</t>
  </si>
  <si>
    <t>– nabycie aktywów finansowych</t>
  </si>
  <si>
    <t>2.2.3.2.2.</t>
  </si>
  <si>
    <t>B.II.3.b).2</t>
  </si>
  <si>
    <t>– udzielone pożyczki długoterminowe</t>
  </si>
  <si>
    <t>2.2.4.</t>
  </si>
  <si>
    <t>B.II.4.</t>
  </si>
  <si>
    <t>4. Inne wydatki inwestycyjne</t>
  </si>
  <si>
    <t>2.3.</t>
  </si>
  <si>
    <t>B.III.</t>
  </si>
  <si>
    <t>III. Przepływy pieniężne netto z działalności inwestycyjnej (I–II)</t>
  </si>
  <si>
    <t>3.</t>
  </si>
  <si>
    <t>C.</t>
  </si>
  <si>
    <t>C. Przepływy środków pieniężnych z działalności finansowej</t>
  </si>
  <si>
    <t>3.1.</t>
  </si>
  <si>
    <t>C.I.</t>
  </si>
  <si>
    <t>3.1.1.</t>
  </si>
  <si>
    <t>C.I.1.</t>
  </si>
  <si>
    <t>1. Wpływy netto z wydania udziałów (emisji akcji) i innych instrumentów kapitałowych oraz dopłat do kapitału</t>
  </si>
  <si>
    <t>3.1.2.</t>
  </si>
  <si>
    <t>C.I.2.</t>
  </si>
  <si>
    <t>2. Kredyty i pożyczki</t>
  </si>
  <si>
    <t>3.1.3.</t>
  </si>
  <si>
    <t>C.I.3.</t>
  </si>
  <si>
    <t>3. Emisja dłużnych papierów wartościowych</t>
  </si>
  <si>
    <t>3.1.4.</t>
  </si>
  <si>
    <t>C.I.4.</t>
  </si>
  <si>
    <t>4. Inne wpływy finansowe</t>
  </si>
  <si>
    <t>3.2.</t>
  </si>
  <si>
    <t>C.II.</t>
  </si>
  <si>
    <t>3.2.1.</t>
  </si>
  <si>
    <t>C.II.1.</t>
  </si>
  <si>
    <t>1. Nabycie udziałów (akcji) własnych</t>
  </si>
  <si>
    <t>3.2.2.</t>
  </si>
  <si>
    <t>C.II.2.</t>
  </si>
  <si>
    <t>2. Dywidendy i inne wypłaty na rzecz właścicieli</t>
  </si>
  <si>
    <t>3.2.3.</t>
  </si>
  <si>
    <t>C.II.3.</t>
  </si>
  <si>
    <t>3. Inne, niż wypłaty na rzecz właścicieli, wydatki z tytułu podziału zysku</t>
  </si>
  <si>
    <t>3.2.4.</t>
  </si>
  <si>
    <t>C.II.4.</t>
  </si>
  <si>
    <t>4. Spłaty kredytów i pożyczek</t>
  </si>
  <si>
    <t>3.2.5.</t>
  </si>
  <si>
    <t>C.II.5.</t>
  </si>
  <si>
    <t>5. Wykup dłużnych papierów wartościowych</t>
  </si>
  <si>
    <t>3.2.6.</t>
  </si>
  <si>
    <t>C.II.6.</t>
  </si>
  <si>
    <t>6. Z tytułu innych zobowiązań finansowych</t>
  </si>
  <si>
    <t>3.2.7.</t>
  </si>
  <si>
    <t>C.II.7.</t>
  </si>
  <si>
    <t>7. Płatności zobowiązań z tytułu umów leasingu finansowego</t>
  </si>
  <si>
    <t>3.2.8.</t>
  </si>
  <si>
    <t>C.II.8.</t>
  </si>
  <si>
    <t>8. Odsetki</t>
  </si>
  <si>
    <t>3.2.9.</t>
  </si>
  <si>
    <t>C.II.9.</t>
  </si>
  <si>
    <t>9. Inne wydatki finansowe</t>
  </si>
  <si>
    <t>3.3.</t>
  </si>
  <si>
    <t>C.III.</t>
  </si>
  <si>
    <t>III. Przepływy pieniężne netto z działalności finansowej (I–II)</t>
  </si>
  <si>
    <t>4.</t>
  </si>
  <si>
    <t>D.</t>
  </si>
  <si>
    <t>D. Przepływy pieniężne netto, razem (A.III±B.III±C.III)</t>
  </si>
  <si>
    <t>5.</t>
  </si>
  <si>
    <t>E.</t>
  </si>
  <si>
    <t>E. Bilansowa zmiana stanu środków pieniężnych, w tym:</t>
  </si>
  <si>
    <t>5.1.</t>
  </si>
  <si>
    <t>E.1</t>
  </si>
  <si>
    <t>– zmiana stanu środków pieniężnych z tytułu różnic kursowych</t>
  </si>
  <si>
    <t>6.</t>
  </si>
  <si>
    <t>F.</t>
  </si>
  <si>
    <t>F. Środki pieniężne na początek okresu</t>
  </si>
  <si>
    <t>7.</t>
  </si>
  <si>
    <t>G.</t>
  </si>
  <si>
    <t>G. Środki pieniężne na koniec okresu (F±D), w tym:</t>
  </si>
  <si>
    <t>7.1.</t>
  </si>
  <si>
    <t>G.1</t>
  </si>
  <si>
    <t>– o ograniczonej możliwości dysponowania</t>
  </si>
  <si>
    <t>SPIS TREŚCI</t>
  </si>
  <si>
    <t>PLN</t>
  </si>
  <si>
    <t>I.</t>
  </si>
  <si>
    <t>II.</t>
  </si>
  <si>
    <t>III.</t>
  </si>
  <si>
    <t>IV.</t>
  </si>
  <si>
    <t>H.</t>
  </si>
  <si>
    <t>J.</t>
  </si>
  <si>
    <t>a)</t>
  </si>
  <si>
    <t>b)</t>
  </si>
  <si>
    <t>V.</t>
  </si>
  <si>
    <t>K.</t>
  </si>
  <si>
    <t>L.</t>
  </si>
  <si>
    <t>M.</t>
  </si>
  <si>
    <t>N.</t>
  </si>
  <si>
    <t>O.</t>
  </si>
  <si>
    <t>pola kontrolne</t>
  </si>
  <si>
    <t>Zestawienie zmian w kapitale (funduszu) własnym</t>
  </si>
  <si>
    <t>Lp.</t>
  </si>
  <si>
    <t>Tytuł</t>
  </si>
  <si>
    <t xml:space="preserve">Kapitał (fundusz) własny na początek okresu (BO) </t>
  </si>
  <si>
    <t>- zmiany przyjętych zasad (polityki) rachunkowości </t>
  </si>
  <si>
    <t>- korekty błędów</t>
  </si>
  <si>
    <t>I.a.</t>
  </si>
  <si>
    <t>Kapitał (fundusz) własny na początek okresu (BO), po korektach</t>
  </si>
  <si>
    <t xml:space="preserve">Kapitał (fundusz) podstawowy na początek okresu </t>
  </si>
  <si>
    <t>Zmiany kapitału (funduszu) podstawowego</t>
  </si>
  <si>
    <t>zwiększenie (z tytułu)</t>
  </si>
  <si>
    <t>- wydania udziałów (emisji akcji)</t>
  </si>
  <si>
    <t>- podniesienie z kapitału zapasowego</t>
  </si>
  <si>
    <t>zmniejszenie (z tytułu)</t>
  </si>
  <si>
    <t>- umorzenie udziałów (akcji)</t>
  </si>
  <si>
    <t>Kapitał (fundusz) podstawowy na koniec okresu</t>
  </si>
  <si>
    <t>Kapitał (fundusz) zapasowy na początek okresu</t>
  </si>
  <si>
    <t>Zmiany kapitału (funduszu) zapasowego</t>
  </si>
  <si>
    <t>- emisji akcji powyżej wartości nominalnej</t>
  </si>
  <si>
    <t>- podziału zysku (ustawowo)</t>
  </si>
  <si>
    <t>- podziału zysku (ponad wymaganą ustawowo minimalną wartość)</t>
  </si>
  <si>
    <t>- podział zysku zgodnie z uchwałą zgromadzenia wspólników</t>
  </si>
  <si>
    <t>- pokrycia straty</t>
  </si>
  <si>
    <t>- wypłaty dywidendy</t>
  </si>
  <si>
    <t>- podniesienie kapitału zakładowego</t>
  </si>
  <si>
    <t>- zryczałtowany podatek dochodowy od podniesienia kapitału zakładowego</t>
  </si>
  <si>
    <t>Stan kapitału (funduszu) zapasowego na koniec okresu</t>
  </si>
  <si>
    <t>Kapitał (fundusz) z aktualizacji wyceny na początek okresu - zmiany przyjętych zasad (polityki) rachunkowości </t>
  </si>
  <si>
    <t>Zmiany kapitału (funduszu) z aktualizacji wyceny</t>
  </si>
  <si>
    <t>- .......</t>
  </si>
  <si>
    <t>- zbycia środków trwałych</t>
  </si>
  <si>
    <t>- ........</t>
  </si>
  <si>
    <t>Kapitał (fundusz) z aktualizacji wyceny na koniec okresu</t>
  </si>
  <si>
    <t>Pozostałe kapitały (fundusze) rezerwowe na początek okresu</t>
  </si>
  <si>
    <t>4.1.</t>
  </si>
  <si>
    <t>Zmiany pozostałych kapitałów (funduszy) rezerwowych</t>
  </si>
  <si>
    <t>4.2.</t>
  </si>
  <si>
    <t>Pozostałe kapitały (fundusze) rezerwowe na koniec okresu</t>
  </si>
  <si>
    <t>Zysk (strata) z lat ubiegłych na początek okresu</t>
  </si>
  <si>
    <t xml:space="preserve">Zysk z lat ubiegłych na początek okresu </t>
  </si>
  <si>
    <t>5.2.</t>
  </si>
  <si>
    <t xml:space="preserve">Zysk z lat ubiegłych na początek okresu, po korektach </t>
  </si>
  <si>
    <t>- podziału zysku z lat ubiegłych</t>
  </si>
  <si>
    <t>- zwiększenie kapitału zapasowego</t>
  </si>
  <si>
    <t>- wypłata dywidendy</t>
  </si>
  <si>
    <t>5.3.</t>
  </si>
  <si>
    <t>Zysk z lat ubiegłych na koniec okresu</t>
  </si>
  <si>
    <t>5.4.</t>
  </si>
  <si>
    <t>Strata z lat ubiegłych na początek okresu (-)</t>
  </si>
  <si>
    <t>5.5.</t>
  </si>
  <si>
    <t>Strata z lat ubiegłych na początek okresu, po korektach</t>
  </si>
  <si>
    <t>- przeniesienie straty z lat ubiegłych do pokrycia</t>
  </si>
  <si>
    <t>5.6.</t>
  </si>
  <si>
    <t>Strata z lat ubiegłych na koniec okresu</t>
  </si>
  <si>
    <t>5.7.</t>
  </si>
  <si>
    <t>Zysk (strata) z lat ubiegłych na koniec okresu</t>
  </si>
  <si>
    <t>6</t>
  </si>
  <si>
    <t>Wynik netto</t>
  </si>
  <si>
    <t>zysk netto, w tym:</t>
  </si>
  <si>
    <t>-zysk netto bieżącego kwartału</t>
  </si>
  <si>
    <t>strata netto (wielkość ujemna), w tym:</t>
  </si>
  <si>
    <t>-strata netto bieżącego kwartału</t>
  </si>
  <si>
    <t>odpisy z zysku (wielkość ujemna)</t>
  </si>
  <si>
    <t>Kapitał (fundusz) własny na koniec okresu (BZ)</t>
  </si>
  <si>
    <t>Kapitał (fundusz) własny, po uwzględnieniu proponowanego podziału zysku (pokrycia straty)</t>
  </si>
  <si>
    <t>Rachunek przepływów pieniężnych</t>
  </si>
  <si>
    <t>(metoda pośrednia)</t>
  </si>
  <si>
    <t>Przepływy środków pieniężnych z działalności operacyjnej</t>
  </si>
  <si>
    <t>Korekty razem</t>
  </si>
  <si>
    <t>odsetki leasing 751-1-3</t>
  </si>
  <si>
    <t>odsetki od kredytu overdra 751-1-2</t>
  </si>
  <si>
    <t>Zyski (straty) z tytułu różnic kursowych</t>
  </si>
  <si>
    <t>Odsetki i udziały w zyskach (dywidendy)</t>
  </si>
  <si>
    <t>prowizje 751-4-1 od udzielonego kredytu + prowizje od zaangażowania</t>
  </si>
  <si>
    <t>Zysk (strata) z działalności inwestycyjnej</t>
  </si>
  <si>
    <t>Zmiana stanu rezerw</t>
  </si>
  <si>
    <t>kredyt bankowy: spłata kapitału</t>
  </si>
  <si>
    <t>Zmiana stanu zapasów</t>
  </si>
  <si>
    <t>kredyt bankowy: spłata odsetek</t>
  </si>
  <si>
    <t>7</t>
  </si>
  <si>
    <t>Zmiana stanu należności</t>
  </si>
  <si>
    <t>8</t>
  </si>
  <si>
    <t>Zmiana stanu zobowiązań krótkoterminowych, z wyjątkiem pożyczek i kredytów</t>
  </si>
  <si>
    <t>zobowiązanie z tyt. ZCP</t>
  </si>
  <si>
    <t>9</t>
  </si>
  <si>
    <t>Zmiana stanu rozliczeń międzyokresowych</t>
  </si>
  <si>
    <t>10</t>
  </si>
  <si>
    <t>Inne korekty</t>
  </si>
  <si>
    <t>Przepływy pieniężne netto z działalności operacyjnej (I ± II)</t>
  </si>
  <si>
    <t>dywideda Pepco</t>
  </si>
  <si>
    <t>Przepływy środków pieniężnych z działalności inwestycyjnej</t>
  </si>
  <si>
    <t>dywidenda Taxaide</t>
  </si>
  <si>
    <t>Wpływy</t>
  </si>
  <si>
    <t>Zbycie wartości niematerialnych i prawnych oraz rzeczowych aktywów trwałych</t>
  </si>
  <si>
    <t>Sprzedaż PEPCO - zysk</t>
  </si>
  <si>
    <t>Zbycie inwestycji w nieruchomości oraz wartości niematerialne i prawne</t>
  </si>
  <si>
    <t>wartość księgowa akcji BO</t>
  </si>
  <si>
    <t>Z aktywów finansowych, w tym:</t>
  </si>
  <si>
    <t>wartość księgowa akcji BZ</t>
  </si>
  <si>
    <t>wartość przeszacowania</t>
  </si>
  <si>
    <t>- dywidendy i udziały w zyskach</t>
  </si>
  <si>
    <t>wpływ na rachunek</t>
  </si>
  <si>
    <t>- spłata udzielonych pożyczek długoterminowych</t>
  </si>
  <si>
    <t>- zbycie aktywów finansowych</t>
  </si>
  <si>
    <t>- aktualizacja wartości aktywów</t>
  </si>
  <si>
    <t>- spłata udzielonych pożyczek krótkoterninowych</t>
  </si>
  <si>
    <t>- odsetki</t>
  </si>
  <si>
    <t>- 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</si>
  <si>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</si>
  <si>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</si>
  <si>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</si>
  <si>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</si>
  <si>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</si>
  <si>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- nabycie aktywów finansowych</t>
  </si>
  <si>
    <t>-udzielone pożyczki krótkoterminowe</t>
  </si>
  <si>
    <t>-udzielone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</si>
  <si>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</si>
  <si>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</si>
  <si>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</si>
  <si>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</si>
  <si>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</si>
  <si>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</si>
  <si>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</si>
  <si>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</si>
  <si>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</si>
  <si>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 xml:space="preserve">Inne, niż wypłaty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</si>
  <si>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</si>
  <si>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</si>
  <si>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</si>
  <si>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</si>
  <si>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</si>
  <si>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</si>
  <si>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netto z działalności finansowej  (I-II)</t>
  </si>
  <si>
    <t>Przepływy pieniężne netto, razem (A.III ± B.III ± C.III)</t>
  </si>
  <si>
    <t>Bilansowa zmiana stanu środków pieniężnych, w tym:</t>
  </si>
  <si>
    <t>- zmiana stanu środków pieniężnych z tytułu różnic kursowych</t>
  </si>
  <si>
    <t>Środki pieniężne na początek okresu</t>
  </si>
  <si>
    <t>Środki pieniężne na koniec okresu (F±D), w tym:</t>
  </si>
  <si>
    <t>- o ograniczonej możliwości dysponowania</t>
  </si>
  <si>
    <t>8.</t>
  </si>
  <si>
    <t>9.</t>
  </si>
  <si>
    <t>Meritoros SA
Al. Pokoju 62/8
31-564 Kraków
NIP: 6792963176
KRS: 0000935021
REGON: 120618773</t>
  </si>
  <si>
    <t xml:space="preserve"> DODATKOWE INFORMACJE I OBJAŚNIENIA</t>
  </si>
  <si>
    <t>1. Zestawienie wartości niematerialnych i prawnych</t>
  </si>
  <si>
    <t>Rok obrotowy 2025</t>
  </si>
  <si>
    <t>Opis</t>
  </si>
  <si>
    <t>Wartość brutto</t>
  </si>
  <si>
    <t>Stan na 
01.01.2025</t>
  </si>
  <si>
    <t>Zwiększenia, z tytułu nabycia</t>
  </si>
  <si>
    <t>Przemieszczenia 
wewnętrzne (+/-)</t>
  </si>
  <si>
    <t>Zmniejszenia z tytułu rozchodu</t>
  </si>
  <si>
    <t>Stan na 
31.12.2025</t>
  </si>
  <si>
    <t>Ogółem</t>
  </si>
  <si>
    <t>Umorzenie</t>
  </si>
  <si>
    <t>Wartość netto</t>
  </si>
  <si>
    <t>check</t>
  </si>
  <si>
    <t>Rok obrotowy 2024</t>
  </si>
  <si>
    <t>Stan na 
01.01.2024</t>
  </si>
  <si>
    <t>Stan na 
31.12.2024</t>
  </si>
  <si>
    <t>2. Zestawienie rzeczowych aktywów trwałych</t>
  </si>
  <si>
    <t>Grunty (w tym prawo użytkowania wieczystego gruntu)</t>
  </si>
  <si>
    <t>Budynki, lokale, prawa do lokali i obiekty inżynierii lądowej i wodnej</t>
  </si>
  <si>
    <t>Urządzenia techniczne i maszyny</t>
  </si>
  <si>
    <t>Środki transportu</t>
  </si>
  <si>
    <t>Inne środki trwałe</t>
  </si>
  <si>
    <t>3.  Zestawienie inwestycji długoterminowych</t>
  </si>
  <si>
    <t>Proszę ukryć wiersz, w przypadku uzupełniania noty!</t>
  </si>
  <si>
    <t>4. Wartość początkowa obcych środków trwałych używanych na podstawie umowy najmu, dzierżawy, leasingu operacyjnego lub użyczenia</t>
  </si>
  <si>
    <t>Nieruchomości </t>
  </si>
  <si>
    <t>Urządzenia techniczne i maszyny </t>
  </si>
  <si>
    <t>Środki transportu </t>
  </si>
  <si>
    <t>5. Liczba oraz wartość posiadanych papierów wartościowych lub praw</t>
  </si>
  <si>
    <t>Nie dotyczy.</t>
  </si>
  <si>
    <t>6. Dane o odpisach aktualizujących wartość należności, ze wskazaniem stanu na początek roku obrotowego, zwiększeniach, wykorzystaniu, rozwiązaniu i stanie na koniec roku obrotowego</t>
  </si>
  <si>
    <t>Tytuł odpisu</t>
  </si>
  <si>
    <t>Zwiększenia</t>
  </si>
  <si>
    <t>Wykorzystanie</t>
  </si>
  <si>
    <t>Rozwiązanie</t>
  </si>
  <si>
    <t>Należności ze sprzedaży</t>
  </si>
  <si>
    <t>7. Dane o strukturze własności kapitału podstawowego oraz liczbie i wartości nominalnej subskrybowanych akcji, w tym uprzywilejowanych</t>
  </si>
  <si>
    <t>Na dzień bilansowy udziały w Spółce posiadają:</t>
  </si>
  <si>
    <r>
      <t>Nazwisko (nazwa) akcjonariusza</t>
    </r>
    <r>
      <rPr>
        <sz val="9"/>
        <color rgb="FF000000"/>
        <rFont val="Calibri"/>
        <family val="2"/>
        <charset val="238"/>
      </rPr>
      <t> </t>
    </r>
  </si>
  <si>
    <r>
      <t>Liczba akcji w rejestrze akcjonariuszy</t>
    </r>
    <r>
      <rPr>
        <sz val="9"/>
        <color rgb="FF000000"/>
        <rFont val="Calibri"/>
        <family val="2"/>
        <charset val="238"/>
      </rPr>
      <t> </t>
    </r>
  </si>
  <si>
    <r>
      <t>Liczba głosów</t>
    </r>
    <r>
      <rPr>
        <sz val="9"/>
        <color rgb="FF000000"/>
        <rFont val="Calibri"/>
        <family val="2"/>
        <charset val="238"/>
      </rPr>
      <t> </t>
    </r>
  </si>
  <si>
    <r>
      <t>Cena nominalna jednej akcji</t>
    </r>
    <r>
      <rPr>
        <sz val="9"/>
        <color rgb="FF000000"/>
        <rFont val="Calibri"/>
        <family val="2"/>
        <charset val="238"/>
      </rPr>
      <t> </t>
    </r>
  </si>
  <si>
    <r>
      <t>Wartość posiadanych przez akcjonariuszy akcji (w zł)</t>
    </r>
    <r>
      <rPr>
        <sz val="9"/>
        <color rgb="FF000000"/>
        <rFont val="Calibri"/>
        <family val="2"/>
        <charset val="238"/>
      </rPr>
      <t> </t>
    </r>
  </si>
  <si>
    <r>
      <t>Udział posiadanych przez udziałowca udziałów w kapitale zakładowym spółki (w %)</t>
    </r>
    <r>
      <rPr>
        <sz val="9"/>
        <color rgb="FF000000"/>
        <rFont val="Calibri"/>
        <family val="2"/>
        <charset val="238"/>
      </rPr>
      <t> </t>
    </r>
  </si>
  <si>
    <t>OLDPARA CAPITAL ASI Sp. z o.o. </t>
  </si>
  <si>
    <t>Maciej Paraszczak </t>
  </si>
  <si>
    <t>Agnieszka Tomczyk - Pieniądz </t>
  </si>
  <si>
    <t>Krzysztof Gargas </t>
  </si>
  <si>
    <t>Rozdrobniony akcjonariat </t>
  </si>
  <si>
    <r>
      <t> </t>
    </r>
    <r>
      <rPr>
        <sz val="9"/>
        <color rgb="FF000000"/>
        <rFont val="Calibri"/>
        <family val="2"/>
        <charset val="238"/>
      </rPr>
      <t> </t>
    </r>
  </si>
  <si>
    <t>W tabeli wskazani z imienia i nazwiska są akcjonariusze, którzy posiadają minimum 5% akcji. Reszta akcjonariuszy jest wykazana jako rozdrobniony akcjonariat.</t>
  </si>
  <si>
    <t>8. Stan na początek roku obrotowego, zwiększenia i wykorzystanie oraz stan końcowy kapitałów (funduszy) zapasowych, rezerwowych oraz kapitału (funduszu) z aktualizacji wyceny, o ile jednostka nie sporządza zestawienia zmian w kapitale (funduszu) własnym</t>
  </si>
  <si>
    <t>Nie dotyczy - jednostka sporządza zestawienie zmian w kapitale własnym.</t>
  </si>
  <si>
    <t>9. Propozycje co do sposobu podziału zysku lub pokrycia straty za rok obrotowy</t>
  </si>
  <si>
    <r>
      <t>Kwota</t>
    </r>
    <r>
      <rPr>
        <sz val="11"/>
        <color rgb="FF000000"/>
        <rFont val="Calibri"/>
        <family val="2"/>
        <charset val="238"/>
      </rPr>
      <t> </t>
    </r>
  </si>
  <si>
    <r>
      <t>1. Zysk netto za rok obrotowy</t>
    </r>
    <r>
      <rPr>
        <sz val="11"/>
        <color rgb="FF000000"/>
        <rFont val="Calibri"/>
        <family val="2"/>
        <charset val="238"/>
      </rPr>
      <t> </t>
    </r>
  </si>
  <si>
    <r>
      <t>2. Nierozliczony zysk/strata z lat ubiegłych (obejmująca także skutki korekty znaczącego błędu, zmian zasad (polityki) rachunkowości lub poniesienia straty na sprzedaży bądź umorzenia udziałów/akcji własnych)</t>
    </r>
    <r>
      <rPr>
        <sz val="11"/>
        <color rgb="FF000000"/>
        <rFont val="Calibri"/>
        <family val="2"/>
        <charset val="238"/>
      </rPr>
      <t> </t>
    </r>
  </si>
  <si>
    <r>
      <t>3. Zysk netto z lat ubiegłych, w tym objęty kapitałem rezerwowym, przeznaczony do podziału</t>
    </r>
    <r>
      <rPr>
        <sz val="11"/>
        <color rgb="FF000000"/>
        <rFont val="Calibri"/>
        <family val="2"/>
        <charset val="238"/>
      </rPr>
      <t> </t>
    </r>
  </si>
  <si>
    <r>
      <t>4. Razem do podziału (1 ± 2 + 3)</t>
    </r>
    <r>
      <rPr>
        <sz val="11"/>
        <color rgb="FF000000"/>
        <rFont val="Calibri"/>
        <family val="2"/>
        <charset val="238"/>
      </rPr>
      <t> </t>
    </r>
  </si>
  <si>
    <r>
      <t>5. Proponowany podział</t>
    </r>
    <r>
      <rPr>
        <sz val="11"/>
        <color rgb="FF000000"/>
        <rFont val="Calibri"/>
        <family val="2"/>
        <charset val="238"/>
      </rPr>
      <t> </t>
    </r>
  </si>
  <si>
    <t>a) pokrycie straty z lat ubiegłych </t>
  </si>
  <si>
    <t>b) wypłata dywidendy </t>
  </si>
  <si>
    <t>c) zwiększenie kapitału zapasowego </t>
  </si>
  <si>
    <t>d) zwiększenie kapitału rezerwowego, w tym funduszu inwestycyjnego </t>
  </si>
  <si>
    <t>e) podwyższenie kapitału zakładowego </t>
  </si>
  <si>
    <t>f) nagrody, premie, tantiemy </t>
  </si>
  <si>
    <t>g) zasilenie funduszy specjalnych (ZFŚS) </t>
  </si>
  <si>
    <t>h) inne (np. darowizny) </t>
  </si>
  <si>
    <r>
      <t>6. Zysk niepodzielony (4 - 5)</t>
    </r>
    <r>
      <rPr>
        <sz val="11"/>
        <color rgb="FF000000"/>
        <rFont val="Calibri"/>
        <family val="2"/>
        <charset val="238"/>
      </rPr>
      <t> </t>
    </r>
  </si>
  <si>
    <t>10. Dane o stanie rezerw według celu ich utworzenia na początek roku obrotowego, zwiększeniach, wykorzystaniu, rozwiązaniu i stanie końcowym</t>
  </si>
  <si>
    <t>Tytuł rezerwy</t>
  </si>
  <si>
    <t>Długoterminowe</t>
  </si>
  <si>
    <t>Rezerwa świadczenia emerytalne i podobne</t>
  </si>
  <si>
    <t>Rezerwa na pozostałe koszty działalności operacyjnej</t>
  </si>
  <si>
    <t>Krótkoterminowe</t>
  </si>
  <si>
    <t>Rezerwa na badanie sprawozdania finansowego</t>
  </si>
  <si>
    <t>Rezerwa na premie NewBiz</t>
  </si>
  <si>
    <r>
      <t>Aktywa i rezerwy z tytułu odroczonego podatku dochodowego</t>
    </r>
    <r>
      <rPr>
        <sz val="9"/>
        <color rgb="FF000000"/>
        <rFont val="Calibri"/>
        <family val="2"/>
        <charset val="238"/>
      </rPr>
      <t> </t>
    </r>
  </si>
  <si>
    <r>
      <t>Stan na</t>
    </r>
    <r>
      <rPr>
        <sz val="9"/>
        <color rgb="FF000000"/>
        <rFont val="Calibri"/>
        <family val="2"/>
        <charset val="238"/>
      </rPr>
      <t> </t>
    </r>
  </si>
  <si>
    <r>
      <t>Aktywa</t>
    </r>
    <r>
      <rPr>
        <sz val="9"/>
        <color rgb="FF000000"/>
        <rFont val="Calibri"/>
        <family val="2"/>
        <charset val="238"/>
      </rPr>
      <t> </t>
    </r>
  </si>
  <si>
    <r>
      <t>Rezerwy</t>
    </r>
    <r>
      <rPr>
        <sz val="9"/>
        <color rgb="FF000000"/>
        <rFont val="Calibri"/>
        <family val="2"/>
        <charset val="238"/>
      </rPr>
      <t> </t>
    </r>
  </si>
  <si>
    <r>
      <t>tworzone w korespondencji z</t>
    </r>
    <r>
      <rPr>
        <sz val="9"/>
        <color rgb="FF000000"/>
        <rFont val="Calibri"/>
        <family val="2"/>
        <charset val="238"/>
      </rPr>
      <t> </t>
    </r>
  </si>
  <si>
    <r>
      <t>wynikiem finansowym</t>
    </r>
    <r>
      <rPr>
        <sz val="9"/>
        <color rgb="FF000000"/>
        <rFont val="Calibri"/>
        <family val="2"/>
        <charset val="238"/>
      </rPr>
      <t> </t>
    </r>
  </si>
  <si>
    <r>
      <t>kapitałem (funduszem) własnym</t>
    </r>
    <r>
      <rPr>
        <sz val="9"/>
        <color rgb="FF000000"/>
        <rFont val="Calibri"/>
        <family val="2"/>
        <charset val="238"/>
      </rPr>
      <t> </t>
    </r>
  </si>
  <si>
    <t>początek roku obrotowego, w tym: 
- z tytułu strat podatkowych</t>
  </si>
  <si>
    <t>koniec roku obrotowego, w tym: 
- z tytułu strat podatkowych </t>
  </si>
  <si>
    <t>11. Podział zobowiązań długoterminowych według pozycji bilansu o pozostałym od dnia bilansowego, przewidywanym umową, okresie spłaty</t>
  </si>
  <si>
    <t>Zobowiązania długoterminowe według pozycji bilansu</t>
  </si>
  <si>
    <t>Okres spłaty</t>
  </si>
  <si>
    <t>Razem:</t>
  </si>
  <si>
    <t xml:space="preserve">do 1 roku 
</t>
  </si>
  <si>
    <t>powyżej 1 roku do 3 lat</t>
  </si>
  <si>
    <t>od 3 do 5 lat</t>
  </si>
  <si>
    <t>powyżej 5 lat</t>
  </si>
  <si>
    <t>Wobec jednostek, w których jednostka posiada zaangażowanie w kapitale</t>
  </si>
  <si>
    <t xml:space="preserve">   Kredyty i pożyczki</t>
  </si>
  <si>
    <t>podmioty powiązane</t>
  </si>
  <si>
    <t>podmioty niepowiązane</t>
  </si>
  <si>
    <t xml:space="preserve">   Z tytułu emisji dłużnychpapierów wartościowych</t>
  </si>
  <si>
    <t xml:space="preserve">   Inne zobowiązania 
   finansowe</t>
  </si>
  <si>
    <t>Zobowiązania wekslowe</t>
  </si>
  <si>
    <t xml:space="preserve">   Inne</t>
  </si>
  <si>
    <t xml:space="preserve">Suma </t>
  </si>
  <si>
    <t>12. Wykaz istotnych czynnych i biernych rozliczeń międzyokresowych</t>
  </si>
  <si>
    <t>Tytuł rozliczeń międzyokresowych</t>
  </si>
  <si>
    <t>1. Ogółem czynne rozliczenia międzyokresowe kosztów (długo- i krótkoterminowe, bez aktywów z tytułu podatku odroczonego), w tym:</t>
  </si>
  <si>
    <t>koszty dotyczące przyszłych okresów</t>
  </si>
  <si>
    <t>podatek VAT do rozliczenia w przyszłym roku obrotowym</t>
  </si>
  <si>
    <t>2. Ogółem czynne rozliczenia międzyokresowe przychodów (poz. A.V.2 oraz B.IV aktywów bilansu)</t>
  </si>
  <si>
    <t>3. Ogółem bierne rozliczenia międzyokresowe przychodów (bez ujemnej wartości firmy), w tym:</t>
  </si>
  <si>
    <t>faktury sprzedaży dotyczące kolejnego roku obrotowego</t>
  </si>
  <si>
    <t>bony rozwojowe</t>
  </si>
  <si>
    <t>13. Powiązanie między pozycjami bilansu, w przypadku gdy składnik aktywów lub pasywów jest wykazywany w więcej niż jednej pozycji bilansu; dotyczy to w szczególności podziału należności i zobowiązań na część długo- i krótkoterminową</t>
  </si>
  <si>
    <r>
      <t>Nazwa składnika aktywów i pasywów</t>
    </r>
    <r>
      <rPr>
        <sz val="11"/>
        <color rgb="FF000000"/>
        <rFont val="Calibri"/>
        <family val="2"/>
        <charset val="238"/>
      </rPr>
      <t> </t>
    </r>
  </si>
  <si>
    <t>Łączna kwota</t>
  </si>
  <si>
    <t>W tym kwota przypadająca na część długoterminową</t>
  </si>
  <si>
    <t>Zobowiązania finansowe z tyt. leasingu </t>
  </si>
  <si>
    <t>14. Środki pieniężne zgromadzone na rachunku VAT</t>
  </si>
  <si>
    <t>Stan środków pieniężnych zgromadzonych na rachunku VAT</t>
  </si>
  <si>
    <t>15. Struktura rzeczowa i terytorialna przychodów netto ze sprzedaży towarów i produktów</t>
  </si>
  <si>
    <t>Pozycja</t>
  </si>
  <si>
    <t>W tym za granicę</t>
  </si>
  <si>
    <t>W tym do państw UE</t>
  </si>
  <si>
    <t>Usługi księgowe</t>
  </si>
  <si>
    <t>Usługi kadrowo-płacowe</t>
  </si>
  <si>
    <t>Usługi najmu</t>
  </si>
  <si>
    <t>Usługi pozostałe</t>
  </si>
  <si>
    <t>16. Rozliczenie różnicy pomiędzy podstawą opodatkowania podatkiem dochodowym a wynikiem finansowym (zyskiem/stratą) brutto</t>
  </si>
  <si>
    <r>
      <t>Podstawa prawna</t>
    </r>
    <r>
      <rPr>
        <sz val="11"/>
        <color rgb="FF000000"/>
        <rFont val="Calibri"/>
        <family val="2"/>
        <charset val="238"/>
      </rPr>
      <t> </t>
    </r>
  </si>
  <si>
    <r>
      <t>A. Zysk/strata brutto za dany rok</t>
    </r>
    <r>
      <rPr>
        <b/>
        <sz val="11"/>
        <color rgb="FF000000"/>
        <rFont val="Calibri"/>
        <family val="2"/>
        <charset val="238"/>
      </rPr>
      <t> </t>
    </r>
  </si>
  <si>
    <t>  </t>
  </si>
  <si>
    <r>
      <t>B. Przychody zwolnione z opodatkowania (trwałe różnice między zyskiem/stratą dla celów rachunkowych a dochodem/stratą dla celów podatkowych), w tym:</t>
    </r>
    <r>
      <rPr>
        <b/>
        <sz val="11"/>
        <color rgb="FF000000"/>
        <rFont val="Calibri"/>
        <family val="2"/>
        <charset val="238"/>
      </rPr>
      <t> </t>
    </r>
  </si>
  <si>
    <t>Dotacje </t>
  </si>
  <si>
    <t>art. 17.1.21 </t>
  </si>
  <si>
    <t>Pozostałe przychody operacyjne niepodlegające opodatkowaniu </t>
  </si>
  <si>
    <t>art. 12 </t>
  </si>
  <si>
    <t>Odwrócenie odpisów aktualizujących </t>
  </si>
  <si>
    <t>art. 12.3 </t>
  </si>
  <si>
    <t>Otrzymane dywidendy </t>
  </si>
  <si>
    <t>art. 22.4 </t>
  </si>
  <si>
    <t>Aktualizacja wartości inwestycji  </t>
  </si>
  <si>
    <r>
      <t>C. Przychody niepodlegające opodatkowaniu w roku bieżącym, w tym:</t>
    </r>
    <r>
      <rPr>
        <b/>
        <sz val="11"/>
        <color rgb="FF000000"/>
        <rFont val="Calibri"/>
        <family val="2"/>
        <charset val="238"/>
      </rPr>
      <t> </t>
    </r>
  </si>
  <si>
    <t>Aktualizacja wartości inwestycji </t>
  </si>
  <si>
    <t>art. 17.1.34a </t>
  </si>
  <si>
    <t>Pozostałe </t>
  </si>
  <si>
    <r>
      <t>D. Przychody podlegające opodatkowaniu w roku bieżącym, ujęte w księgach rachunkowych lat ubiegłych, w tym:</t>
    </r>
    <r>
      <rPr>
        <b/>
        <sz val="11"/>
        <color rgb="FF000000"/>
        <rFont val="Calibri"/>
        <family val="2"/>
        <charset val="238"/>
      </rPr>
      <t> </t>
    </r>
  </si>
  <si>
    <r>
      <t>E. Koszty niestanowiące kosztów uzyskania przychodów (trwałe różnice między zyskiem/stratą dla celów podatkowych), w tym:</t>
    </r>
    <r>
      <rPr>
        <b/>
        <sz val="11"/>
        <color rgb="FF000000"/>
        <rFont val="Calibri"/>
        <family val="2"/>
        <charset val="238"/>
      </rPr>
      <t> </t>
    </r>
  </si>
  <si>
    <t>PFRON </t>
  </si>
  <si>
    <t>art. 16.1.36  </t>
  </si>
  <si>
    <t>Odsetki </t>
  </si>
  <si>
    <t>art. 16.1.21 </t>
  </si>
  <si>
    <t>Pozostałe koszty rodzajowe </t>
  </si>
  <si>
    <t>art. 16.1 </t>
  </si>
  <si>
    <t>Pozostałe koszty operacyjne </t>
  </si>
  <si>
    <t>art. 16.21 </t>
  </si>
  <si>
    <t>Umorzenia należności</t>
  </si>
  <si>
    <t>art. 16.1.26 </t>
  </si>
  <si>
    <t>Amortyzacja środków trwałych przyjetych w leasing finansowy</t>
  </si>
  <si>
    <t>art. 16.1. 48</t>
  </si>
  <si>
    <t>Odpisy aktualizujące należności NKUP</t>
  </si>
  <si>
    <t>art. 16.1.26</t>
  </si>
  <si>
    <t>VAT NKUP</t>
  </si>
  <si>
    <t>art. 16.1.46</t>
  </si>
  <si>
    <r>
      <t>F. Koszty nieuznawane za koszty uzyskania przychodów w bieżącym roku, w tym:</t>
    </r>
    <r>
      <rPr>
        <b/>
        <sz val="11"/>
        <color rgb="FF000000"/>
        <rFont val="Calibri"/>
        <family val="2"/>
        <charset val="238"/>
      </rPr>
      <t> </t>
    </r>
  </si>
  <si>
    <t>Amortyzacja </t>
  </si>
  <si>
    <t>art. 16a </t>
  </si>
  <si>
    <t>Narzuty ZUS dotyczące bieżącego roku obrotowego, zapłacone w kolejnym roku obrotowym </t>
  </si>
  <si>
    <t>art. 16.1.57a </t>
  </si>
  <si>
    <t>Koszty wynagrodzeń z tytułu umów cywilnoprawnych dotyczące bieżącego roku obrotowego, wypłacone w kolejnym roku </t>
  </si>
  <si>
    <t>art. 16.1.57 </t>
  </si>
  <si>
    <t>Rezerwa na badanie sprawozdania finansowego </t>
  </si>
  <si>
    <t>art. 16.1.27 </t>
  </si>
  <si>
    <t>art. 16.1. 26a</t>
  </si>
  <si>
    <t>Rezerwa na urlopy </t>
  </si>
  <si>
    <t>art. 16.7.27 </t>
  </si>
  <si>
    <t>Odpisy aktualizujące należności </t>
  </si>
  <si>
    <t>art. 16.1.26a </t>
  </si>
  <si>
    <t>Naliczone, a niezapłacone odsetki </t>
  </si>
  <si>
    <t>art. 16.1.11</t>
  </si>
  <si>
    <r>
      <t>G. Koszty uznawane za koszty uzyskania przychodów w roku bieżącym, ujęte w księgach lat ubiegłych, w tym:</t>
    </r>
    <r>
      <rPr>
        <b/>
        <sz val="11"/>
        <color rgb="FF000000"/>
        <rFont val="Calibri"/>
        <family val="2"/>
        <charset val="238"/>
      </rPr>
      <t> </t>
    </r>
  </si>
  <si>
    <t>Narzuty ZUS dotyczące poprzedniego roku obrotowego, zapłacone w bieżącym roku obrotowym </t>
  </si>
  <si>
    <t>art. 15.1.4h </t>
  </si>
  <si>
    <t>Koszty wynagrodzeń z tytułu umów cywilnoprawnych dotyczące poprzedniego roku obrotowego, wypłacone w bieżącym roku </t>
  </si>
  <si>
    <t>art. 16.1.11 </t>
  </si>
  <si>
    <t>Należności umorzone (nieściągalne) </t>
  </si>
  <si>
    <t>Badanie sprawozdania finansowego za rok poprzedni </t>
  </si>
  <si>
    <t>art. 15.4e </t>
  </si>
  <si>
    <t>art. 15.6 </t>
  </si>
  <si>
    <t>Odsetki zapłacone</t>
  </si>
  <si>
    <t>Raty leasingowe </t>
  </si>
  <si>
    <t>art. 15.4d </t>
  </si>
  <si>
    <t>Różnica podatkowa z tyt. wyceny akcji</t>
  </si>
  <si>
    <t>art. 16.1.26a</t>
  </si>
  <si>
    <t>Rozwiązanie rezerwy na urlopy </t>
  </si>
  <si>
    <r>
      <t>H. Strata z lat ubiegłych</t>
    </r>
    <r>
      <rPr>
        <b/>
        <sz val="11"/>
        <color rgb="FF000000"/>
        <rFont val="Calibri"/>
        <family val="2"/>
        <charset val="238"/>
      </rPr>
      <t> </t>
    </r>
  </si>
  <si>
    <r>
      <t>I. Inne zmiany podstaw opodatkowania, w tym:</t>
    </r>
    <r>
      <rPr>
        <b/>
        <sz val="11"/>
        <color rgb="FF000000"/>
        <rFont val="Calibri"/>
        <family val="2"/>
        <charset val="238"/>
      </rPr>
      <t> </t>
    </r>
  </si>
  <si>
    <t>Ulga B+R </t>
  </si>
  <si>
    <t>art. 26e </t>
  </si>
  <si>
    <t>Wartość wierzytelności zmniejszających podstawę opodatkowania </t>
  </si>
  <si>
    <t>art. 18f </t>
  </si>
  <si>
    <t>Wartość wierzytelności zwiększajaca podstawę opodatkowania</t>
  </si>
  <si>
    <t>Darowizny </t>
  </si>
  <si>
    <t>art. 26.1.9a </t>
  </si>
  <si>
    <r>
      <t>J. Podstawa opodatkowania podatkiem dochodowym</t>
    </r>
    <r>
      <rPr>
        <b/>
        <sz val="11"/>
        <color rgb="FF000000"/>
        <rFont val="Calibri"/>
        <family val="2"/>
        <charset val="238"/>
      </rPr>
      <t> </t>
    </r>
  </si>
  <si>
    <r>
      <t>K. Podatek dochodowy</t>
    </r>
    <r>
      <rPr>
        <b/>
        <sz val="11"/>
        <color rgb="FF000000"/>
        <rFont val="Calibri"/>
        <family val="2"/>
        <charset val="238"/>
      </rPr>
      <t> </t>
    </r>
  </si>
  <si>
    <t>Jednostka sporządza dodatkową notę Kalkulacja podatku dochodowego oraz przyjęła, że nie będzie wykazywać informacji uszczegóławiających (w tym pozycji równych bądź przekraczających kwotę 20 000,00 zł wraz z podaniem podstawy prawnej).</t>
  </si>
  <si>
    <t>17. Poniesione w ostatnim roku i planowane na następny rok nakłady na niefinansowe aktywa trwałe</t>
  </si>
  <si>
    <t>Poniesione i planowane nakłady na niefinansowe aktywa trwałe</t>
  </si>
  <si>
    <r>
      <t>Nakłady na</t>
    </r>
    <r>
      <rPr>
        <sz val="11"/>
        <color rgb="FF000000"/>
        <rFont val="Calibri"/>
        <family val="2"/>
        <charset val="238"/>
      </rPr>
      <t> </t>
    </r>
  </si>
  <si>
    <r>
      <t>Ogółem</t>
    </r>
    <r>
      <rPr>
        <sz val="11"/>
        <color rgb="FF000000"/>
        <rFont val="Calibri"/>
        <family val="2"/>
        <charset val="238"/>
      </rPr>
      <t> </t>
    </r>
  </si>
  <si>
    <r>
      <t>w tym służące ochronie środowiska</t>
    </r>
    <r>
      <rPr>
        <sz val="11"/>
        <color rgb="FF000000"/>
        <rFont val="Calibri"/>
        <family val="2"/>
        <charset val="238"/>
      </rPr>
      <t> </t>
    </r>
  </si>
  <si>
    <r>
      <t>w roku obrotowym (2025)</t>
    </r>
    <r>
      <rPr>
        <sz val="11"/>
        <color rgb="FF000000"/>
        <rFont val="Calibri"/>
        <family val="2"/>
        <charset val="238"/>
      </rPr>
      <t> </t>
    </r>
  </si>
  <si>
    <r>
      <t>planowane na następny rok (2026)</t>
    </r>
    <r>
      <rPr>
        <sz val="11"/>
        <color rgb="FF000000"/>
        <rFont val="Calibri"/>
        <family val="2"/>
        <charset val="238"/>
      </rPr>
      <t> </t>
    </r>
  </si>
  <si>
    <t>1. WNiP przyjęte do użytkowania </t>
  </si>
  <si>
    <t>2. Zaliczki na WNiP</t>
  </si>
  <si>
    <t>3. Środki trwałe przyjęte do użytkowania </t>
  </si>
  <si>
    <t>a) urządzenia techniczne i maszyny </t>
  </si>
  <si>
    <t>b)środki transportu </t>
  </si>
  <si>
    <t>c) pozostałe środki trwałe </t>
  </si>
  <si>
    <t>4. Środki trwałe w budowie wg. Stanu na dzień bilansowy </t>
  </si>
  <si>
    <t>5. Inwestycje w nieruchomości i prawa przyjęte do użytkowania </t>
  </si>
  <si>
    <t>Nie poniesiono (i nie planuje się w kolejnym okresie) nakładów na ochronę środowiska.</t>
  </si>
  <si>
    <t>18. Objaśnienia struktury środków pieniężnych przyjętych do rachunku przepływów pieniężnych (przy stosowaniu metody bezpośredniej i pośredniej)</t>
  </si>
  <si>
    <r>
      <t>Struktura środków pieniężnych przyjętych do rachunku przepływów pieniężnych</t>
    </r>
    <r>
      <rPr>
        <sz val="10"/>
        <color rgb="FF000000"/>
        <rFont val="Calibri"/>
        <family val="2"/>
        <charset val="238"/>
      </rPr>
      <t> </t>
    </r>
  </si>
  <si>
    <r>
      <t>Pozycja</t>
    </r>
    <r>
      <rPr>
        <sz val="10"/>
        <color rgb="FF000000"/>
        <rFont val="Calibri"/>
        <family val="2"/>
        <charset val="238"/>
      </rPr>
      <t> </t>
    </r>
  </si>
  <si>
    <r>
      <t>Zmiana stanu środków pieniężnych</t>
    </r>
    <r>
      <rPr>
        <sz val="10"/>
        <color rgb="FF000000"/>
        <rFont val="Calibri"/>
        <family val="2"/>
        <charset val="238"/>
      </rPr>
      <t> </t>
    </r>
  </si>
  <si>
    <r>
      <t>Środki pieniężne w kasie</t>
    </r>
    <r>
      <rPr>
        <sz val="10"/>
        <color rgb="FF000000"/>
        <rFont val="Calibri"/>
        <family val="2"/>
        <charset val="238"/>
      </rPr>
      <t> </t>
    </r>
  </si>
  <si>
    <r>
      <t>Środki pieniężne na rachunkach bankowych, w tym:</t>
    </r>
    <r>
      <rPr>
        <sz val="10"/>
        <color rgb="FF000000"/>
        <rFont val="Calibri"/>
        <family val="2"/>
        <charset val="238"/>
      </rPr>
      <t> </t>
    </r>
  </si>
  <si>
    <t>a) środki pieniężne na rachunku bieżącym </t>
  </si>
  <si>
    <t>b) środki pieniężne na rachunku VAT </t>
  </si>
  <si>
    <t>c) środki pieniężne na koncie maklerskim </t>
  </si>
  <si>
    <t>d) środki pieniężne na rachunku ZFŚS </t>
  </si>
  <si>
    <t>e) środki pieniężne na karcie kredytowej </t>
  </si>
  <si>
    <r>
      <t>RAZEM</t>
    </r>
    <r>
      <rPr>
        <sz val="10"/>
        <color rgb="FF000000"/>
        <rFont val="Calibri"/>
        <family val="2"/>
        <charset val="238"/>
      </rPr>
      <t> </t>
    </r>
  </si>
  <si>
    <t>1. Zmiana stanu amortyzacji</t>
  </si>
  <si>
    <r>
      <t>2. Zmiana stanu zobowiązań krótkoterminowych według bilansu</t>
    </r>
    <r>
      <rPr>
        <sz val="11"/>
        <color rgb="FF000000"/>
        <rFont val="Calibri"/>
        <family val="2"/>
        <charset val="238"/>
      </rPr>
      <t> </t>
    </r>
  </si>
  <si>
    <t>+/- zmiana stanu zobowiązań inwestycyjnych </t>
  </si>
  <si>
    <t>+/- zmiana stanu zobowiązań z tytułu podatku dochodowego odnoszonego bezpośrednio na kapitał (fundusz) własny </t>
  </si>
  <si>
    <t>3. Zmiana stanu zapasów</t>
  </si>
  <si>
    <r>
      <t>+/- zmiana stanu zapasów według bilansu</t>
    </r>
    <r>
      <rPr>
        <sz val="11"/>
        <color rgb="FF000000"/>
        <rFont val="Calibri"/>
        <family val="2"/>
        <charset val="238"/>
      </rPr>
      <t> </t>
    </r>
  </si>
  <si>
    <t>+/- zmiana stanu z tytułu wkładu niepieniężnego otrzymanego/przekazanego w postaci składników majątku obrotowego (zapasów) </t>
  </si>
  <si>
    <t>4. Zmiana stanu odsetek i udziałów w zyskach (dywidendy)</t>
  </si>
  <si>
    <t>+/- zmiana stanu odsetek i dywidend otrzymanych</t>
  </si>
  <si>
    <t>+/- zmiana stanu odsetek i dywidend zapłaconych</t>
  </si>
  <si>
    <t>+/- zmiana stanu odsetek i dywidend naliczonych</t>
  </si>
  <si>
    <t>5. Zmiana stanu należności</t>
  </si>
  <si>
    <t>+/- zmiana stanu należności według bilansu </t>
  </si>
  <si>
    <t>+/- korekta z tytułu zmiany stanu należności dotyczących działalności inwestycyjnej</t>
  </si>
  <si>
    <t>6. Zmiana stanu rezerw</t>
  </si>
  <si>
    <t>+/- zmiana stanu rezerw według bilansu</t>
  </si>
  <si>
    <t>+/- korekta z tytułu  zmiany stanu rezerw na odroczony podatek dochodowy utworzonych  w ciężar kapitału (funduszu) własnego</t>
  </si>
  <si>
    <t>7. Zmiana stanu z działalności inwestycyjnej</t>
  </si>
  <si>
    <t>+/- zmiana stanu na sprzedaży składników działalności inwestycyjnej</t>
  </si>
  <si>
    <t>8. Zmiana stanu rozliczeń międzyokresowych</t>
  </si>
  <si>
    <t>+/- zmiana stanu czynnych rozliczeń międzyokresowych według bilansu</t>
  </si>
  <si>
    <t>+/- zmiana stanu biernych rozliczeń międzyokresowych według bilansu</t>
  </si>
  <si>
    <r>
      <t>Zmiana stanu w rachunku przepływów pieniężnych</t>
    </r>
    <r>
      <rPr>
        <sz val="11"/>
        <color rgb="FF000000"/>
        <rFont val="Calibri"/>
        <family val="2"/>
        <charset val="238"/>
      </rPr>
      <t> </t>
    </r>
  </si>
  <si>
    <r>
      <t>8. Wobec niewykazywania jako odrębnej pozycji rachunku przepływów pieniężnych z działalności operacyjnej kwoty zapłaconego podatku dochodowego od osób prawnych zaleca się - gdy stanowi on istotną pozycję - objaśnienie relacji zachodzących między memoriałowym (w rachunku zysków i strat) a kasowym ujęciem podatku dochodowego (podatek dochodowy zapłacony) np. według schematu:</t>
    </r>
    <r>
      <rPr>
        <sz val="11"/>
        <color rgb="FF000000"/>
        <rFont val="Calibri"/>
        <family val="2"/>
        <charset val="238"/>
      </rPr>
      <t> </t>
    </r>
  </si>
  <si>
    <r>
      <t>A) Podatek dochodowy wykazany w rachunku zysków i strat</t>
    </r>
    <r>
      <rPr>
        <sz val="11"/>
        <color rgb="FF000000"/>
        <rFont val="Calibri"/>
        <family val="2"/>
        <charset val="238"/>
      </rPr>
      <t> </t>
    </r>
  </si>
  <si>
    <t>+/- zmiana stanu rezerw na podatek dochodowy (bez rezerw odnoszonych na kapitał własny) </t>
  </si>
  <si>
    <t>+/- zmiana stanu rozliczeń międzyokresowych czynnych z tytułu podatku dochodowego (bez rozliczeń odnoszonych na kapitał własny) </t>
  </si>
  <si>
    <r>
      <t>B) Podatek dochodowy według deklaracji podatkowej - obciążający wynik danego okresu</t>
    </r>
    <r>
      <rPr>
        <sz val="11"/>
        <color rgb="FF000000"/>
        <rFont val="Calibri"/>
        <family val="2"/>
        <charset val="238"/>
      </rPr>
      <t> </t>
    </r>
  </si>
  <si>
    <r>
      <t>C) podatek dochodowy według deklaracji</t>
    </r>
    <r>
      <rPr>
        <sz val="11"/>
        <color rgb="FF000000"/>
        <rFont val="Calibri"/>
        <family val="2"/>
        <charset val="238"/>
      </rPr>
      <t> </t>
    </r>
  </si>
  <si>
    <t>+/- zmiana stanu należności z tytułu podatku dochodowego </t>
  </si>
  <si>
    <t>+/- zmiana stanu zobowiązań z tytułu podatku dochodowego </t>
  </si>
  <si>
    <r>
      <t>D) Podatek dochodowy zapłacony</t>
    </r>
    <r>
      <rPr>
        <sz val="11"/>
        <color rgb="FF000000"/>
        <rFont val="Calibri"/>
        <family val="2"/>
        <charset val="238"/>
      </rPr>
      <t> </t>
    </r>
  </si>
  <si>
    <t>19. Informacja o kosztach związanych z pracami badawczymi i rozwojowymi, które nie zostały zakwalifikowane zgodnie z art. 33 ust. 2 uor do wnip</t>
  </si>
  <si>
    <t>Kwota kosztów poniesionych na prace rozwojowe wynosi: 253 840,74 zł.</t>
  </si>
  <si>
    <t>20. Informacje o przeciętnym zatrudnieniu w roku obrotowym</t>
  </si>
  <si>
    <t>Przeciętne zatrudnienie</t>
  </si>
  <si>
    <t>21. Informacje o wynagrodzeniach, łącznie z wynagrodzeniem z zysku, wypłaconych lub należnych osobom wchodzącym w skład organów zarządzających, nadzorujących albo administrujących spółek handlowych (dla każdej grupy osobno) za rok obrotowy</t>
  </si>
  <si>
    <t>Wynagrodzenie Członków Zarządu</t>
  </si>
  <si>
    <t>22. Informacja o wynagrodzeniu firmy audytorskiej, wypłaconym lub należnym za rok obrotowy</t>
  </si>
  <si>
    <t>Wynagrodzenie firmy audytorskiej za ustawowe badanie jednostkowego sprawozdania finansowego za rok bieżący wynosi 24 200,00 zł netto oraz 16 200,00 zł netto za badanie skonsolidowanego sprawozdania finansowego.</t>
  </si>
  <si>
    <t>23. Informacje o przychodach i kosztach z tytułu błędów popełnionych w latach ubiegłych odnoszonych w roku obrotowym na kapitał (fundusz) własny z podaniem kwot i rodzaju</t>
  </si>
  <si>
    <t>Ww. zdarzenia nie wystąpiły.</t>
  </si>
  <si>
    <t>24. Informacje o istotnych zdarzeniach, jakie nastąpiły po dniu bilansowym, a nieuwzględnionych w sprawozdaniu finansowym oraz o ich wpływie na sytuację majątkową, finansową oraz wynik finansowy jednostki</t>
  </si>
  <si>
    <t>25. Przedstawienie dokonanych w roku obrotowym zmian zasad (polityki) rachunkowości, w tym metod wyceny, jeżeli wywierają one istotny wpływ na sytuację majątkową, finansową i wynik finansowy jednostki, ich przyczyny i spowodowaną zmianami kwotę wyniku finansowego oraz zmian w kapitale (funduszu) własnym, oraz przedstawienie zmiany sposobu sporządzania sprawozdania finansowego wraz z podaniem jej przyczyny</t>
  </si>
  <si>
    <t>26. Informacje liczbowe, wraz z wyjaśnieniem, zapewniające porównywalność danych sprawozdania finansowego za rok poprzedzający ze sprawozdaniem za rok obrotowy</t>
  </si>
  <si>
    <t>27. Wykaz spółek, w których jednostka posiada zaangażowanie w kapitale lub 20% w ogólnej liczbie głosów w organie stanowiącym spółki</t>
  </si>
  <si>
    <r>
      <t>Nazwa, siedziba i forma sprawna spółki, w której jednostka na udziały/akcje</t>
    </r>
    <r>
      <rPr>
        <sz val="11"/>
        <color rgb="FF000000"/>
        <rFont val="Calibri"/>
        <family val="2"/>
        <charset val="238"/>
      </rPr>
      <t> </t>
    </r>
  </si>
  <si>
    <r>
      <rPr>
        <sz val="10"/>
        <color rgb="FF000000"/>
        <rFont val="Frutiger CE 45 Light"/>
      </rPr>
      <t>Procent zaangażowania w kapitale podstawowym i procent głosów na walnym zgromadzeniu spółki</t>
    </r>
    <r>
      <rPr>
        <sz val="11"/>
        <color rgb="FF000000"/>
        <rFont val="Calibri"/>
      </rPr>
      <t> </t>
    </r>
  </si>
  <si>
    <r>
      <t>Kwota kapitału własnego spółki na dzień bilansowy</t>
    </r>
    <r>
      <rPr>
        <sz val="11"/>
        <color rgb="FF000000"/>
        <rFont val="Calibri"/>
        <family val="2"/>
        <charset val="238"/>
      </rPr>
      <t> </t>
    </r>
  </si>
  <si>
    <r>
      <t>Wynik finansowy spółki za rok obrotowy zysk (+), strata (-)</t>
    </r>
    <r>
      <rPr>
        <sz val="11"/>
        <color rgb="FF000000"/>
        <rFont val="Calibri"/>
        <family val="2"/>
        <charset val="238"/>
      </rPr>
      <t> </t>
    </r>
  </si>
  <si>
    <r>
      <t>Uwagi</t>
    </r>
    <r>
      <rPr>
        <sz val="11"/>
        <color rgb="FF000000"/>
        <rFont val="Calibri"/>
        <family val="2"/>
        <charset val="238"/>
      </rPr>
      <t> </t>
    </r>
  </si>
  <si>
    <t>Taxaide Spółka z ograniczoną odpowiedzialnością, ul. Rybacka 7/404, 53-656 Wrocław </t>
  </si>
  <si>
    <t>100% </t>
  </si>
  <si>
    <t>Bluematica Spółka z ograniczoną odpowiedzialnością, al. Tadeusza Rejtana 67, 35-326 Rzeszów </t>
  </si>
  <si>
    <t>95% </t>
  </si>
  <si>
    <t>28. Informacje o transakcjach z jednostkami powiązanymi</t>
  </si>
  <si>
    <t>TAXAIDE</t>
  </si>
  <si>
    <t>Data transakcji </t>
  </si>
  <si>
    <t>Tytuł transakcji </t>
  </si>
  <si>
    <t>Kwota transakcji </t>
  </si>
  <si>
    <t>Transakcje sprzedaży do Taxaide</t>
  </si>
  <si>
    <t>FV/205/01/2025</t>
  </si>
  <si>
    <t>ZAL/1/01/2025</t>
  </si>
  <si>
    <t>FV/229/01/2025</t>
  </si>
  <si>
    <t>FV/206/02/2025</t>
  </si>
  <si>
    <t>FV/1287/02/2025</t>
  </si>
  <si>
    <t>FV/1441/02/2025</t>
  </si>
  <si>
    <t>ZAL/1/02/2025</t>
  </si>
  <si>
    <t>ZAL/2/02/2025</t>
  </si>
  <si>
    <t>FV/191/03/2025</t>
  </si>
  <si>
    <t>ZAL/1/03/2025</t>
  </si>
  <si>
    <t>FV/225/03/2025</t>
  </si>
  <si>
    <t>FV/185/04/2025</t>
  </si>
  <si>
    <t>ZAL/1/04/2025</t>
  </si>
  <si>
    <t>FV/225/04/2025</t>
  </si>
  <si>
    <t>FV/179/05/2025</t>
  </si>
  <si>
    <t>ZAL/1/05/2025</t>
  </si>
  <si>
    <t>FV/214/05/2025</t>
  </si>
  <si>
    <t>FV/173/06/2025</t>
  </si>
  <si>
    <t>ZAL/1/06/2025</t>
  </si>
  <si>
    <t>FV/204/06/2025</t>
  </si>
  <si>
    <t>FV/170/07/2025</t>
  </si>
  <si>
    <t>FV/1216/07/2025</t>
  </si>
  <si>
    <t>ZAL/3/07/2025</t>
  </si>
  <si>
    <t>FV/169/08/2025</t>
  </si>
  <si>
    <t>FV/1208/08/2025</t>
  </si>
  <si>
    <t>ZAL/4/08/2025</t>
  </si>
  <si>
    <t>FV/169/09/2025</t>
  </si>
  <si>
    <t>ZAL/1/09/2025</t>
  </si>
  <si>
    <t>FV/199/09/2025</t>
  </si>
  <si>
    <t>FV/169/10/2025</t>
  </si>
  <si>
    <t>FV/164/11/2025</t>
  </si>
  <si>
    <t>FV/150/12/2025</t>
  </si>
  <si>
    <t>FKOR/161/2025</t>
  </si>
  <si>
    <t>BLUEMATICA</t>
  </si>
  <si>
    <t>Transakcje sprzedaży do Bluematica</t>
  </si>
  <si>
    <t>FV/23/01/2025</t>
  </si>
  <si>
    <t>FV/308/01/2025</t>
  </si>
  <si>
    <t>FV/25/02/2025</t>
  </si>
  <si>
    <t>FV/403/02/2025</t>
  </si>
  <si>
    <t>FV/24/03/2025</t>
  </si>
  <si>
    <t>FV/303/03/2025</t>
  </si>
  <si>
    <t>FV/23/04/2025</t>
  </si>
  <si>
    <t>FV/1278/04/2025</t>
  </si>
  <si>
    <t>FV/21/05/2025</t>
  </si>
  <si>
    <t>FV/287/05/2025</t>
  </si>
  <si>
    <t>FV/20/06/2025</t>
  </si>
  <si>
    <t>FV/272/06/2025</t>
  </si>
  <si>
    <t>FV/20/07/2025</t>
  </si>
  <si>
    <t>FV/404/07/2025</t>
  </si>
  <si>
    <t>FV/20/08/2025</t>
  </si>
  <si>
    <t>FV/266/08/2025</t>
  </si>
  <si>
    <t>FV/20/09/2025</t>
  </si>
  <si>
    <t>FV/267/09/2025</t>
  </si>
  <si>
    <t>FV/20/10/2025</t>
  </si>
  <si>
    <t>FV/265/10/2025</t>
  </si>
  <si>
    <t>FV/19/11/2025</t>
  </si>
  <si>
    <t>FV/259/11/2025</t>
  </si>
  <si>
    <t>FV/19/12/2025</t>
  </si>
  <si>
    <t>FV/181/12/2025</t>
  </si>
  <si>
    <t>FV/190/12/2025</t>
  </si>
  <si>
    <t>Transakcje zakupu od Bluematica</t>
  </si>
  <si>
    <t>FS/1/01/2025</t>
  </si>
  <si>
    <t>FS/7/01/2025</t>
  </si>
  <si>
    <t>FS/8/01/2025</t>
  </si>
  <si>
    <t>FS/5/02/2025</t>
  </si>
  <si>
    <t>FS/7/02/2025</t>
  </si>
  <si>
    <t>FS/10/03/2025</t>
  </si>
  <si>
    <t>FS/11/03/2025</t>
  </si>
  <si>
    <t>FS/4/03/2025</t>
  </si>
  <si>
    <t>FS/5/03/2025</t>
  </si>
  <si>
    <t>FS/6/03/2025</t>
  </si>
  <si>
    <t>FS/7/03/2025</t>
  </si>
  <si>
    <t>FS/9/03/2025</t>
  </si>
  <si>
    <t>FS/8/03/2025</t>
  </si>
  <si>
    <t>FS/12/03/2025</t>
  </si>
  <si>
    <t>FS/13/03/2025</t>
  </si>
  <si>
    <t>FS/4/04/2025</t>
  </si>
  <si>
    <t>FS/4/05/2025</t>
  </si>
  <si>
    <t>FS/5/05/2025</t>
  </si>
  <si>
    <t>FS/4/06/2025</t>
  </si>
  <si>
    <t>FS/4/07/2025</t>
  </si>
  <si>
    <t>FS/5/07/2025</t>
  </si>
  <si>
    <t>FS/5/08/2025</t>
  </si>
  <si>
    <t>FS/6/08/2025</t>
  </si>
  <si>
    <t>FS/7/08/2025</t>
  </si>
  <si>
    <t>FS/5/09/2025</t>
  </si>
  <si>
    <t>FS/8/10/2025</t>
  </si>
  <si>
    <t>FS/6/11/2025</t>
  </si>
  <si>
    <t>FS/2/12/2025</t>
  </si>
  <si>
    <t>FS/6/12/2025</t>
  </si>
  <si>
    <t>Lista odsetek od udzielonych pożyczek</t>
  </si>
  <si>
    <t>Pożyczka zg. z umową z 7.12.2023 do Bluematica</t>
  </si>
  <si>
    <t>Pożyczka zg. z umową 19.02.2024 do Bluematica</t>
  </si>
  <si>
    <t>Pożyczka zg. z umową z 04.04.2024 do Bluematica</t>
  </si>
  <si>
    <t>29. Informacje o skonsolidowanym sprawozdaniu finansowym</t>
  </si>
  <si>
    <t>Spółka sporządza skonsolidowane sprawozdanie finansowe Grupy Kapitałowej. Jednostka dominująca oraz jednostki powiązane stosują krajowe standardy rachunkowości.</t>
  </si>
  <si>
    <t>Podstawowe wskaźniki ekonomiczno-finansowe, charakteryzujące działalność jednostek powiązanych w danym i ubiegłym roku obrotowym, takie jak:</t>
  </si>
  <si>
    <t>Taxaide </t>
  </si>
  <si>
    <t>Bluematica </t>
  </si>
  <si>
    <t>przychody netto ze sprzedaży produktów, towarów i materiałów oraz przychody finansowe, </t>
  </si>
  <si>
    <t>wynik finansowy netto </t>
  </si>
  <si>
    <t>kwota kapitału (funduszu) własnego </t>
  </si>
  <si>
    <t>wartość aktywów </t>
  </si>
  <si>
    <t>przeciętne roczne zatrudnienie </t>
  </si>
  <si>
    <t>Wskaźnik/Rok</t>
  </si>
  <si>
    <t>Sposób wyliczenia</t>
  </si>
  <si>
    <r>
      <t xml:space="preserve">Rentowność aktywów </t>
    </r>
    <r>
      <rPr>
        <b/>
        <sz val="11"/>
        <color rgb="FF000000"/>
        <rFont val="Calibri"/>
        <family val="2"/>
        <charset val="238"/>
      </rPr>
      <t>ROA</t>
    </r>
  </si>
  <si>
    <t>zysk netto/aktywa ogółem</t>
  </si>
  <si>
    <r>
      <t xml:space="preserve">Rentowność sprzedaży netto </t>
    </r>
    <r>
      <rPr>
        <b/>
        <sz val="11"/>
        <color rgb="FF000000"/>
        <rFont val="Calibri"/>
        <family val="2"/>
        <charset val="238"/>
      </rPr>
      <t>ROS</t>
    </r>
  </si>
  <si>
    <t>zysk netto/przychody ze sprzedaży netto</t>
  </si>
  <si>
    <t>Płynność gotówkowa (I stopnia)</t>
  </si>
  <si>
    <t>inwestycje krótkoterminowe/zobowiązania krótkoterminowe</t>
  </si>
  <si>
    <t>Trwałość struktury finansowania</t>
  </si>
  <si>
    <t>kapitał stały/pasywa ogółem</t>
  </si>
  <si>
    <r>
      <t xml:space="preserve">Rentowność kapitału </t>
    </r>
    <r>
      <rPr>
        <b/>
        <sz val="11"/>
        <color rgb="FF000000"/>
        <rFont val="Aptos"/>
        <family val="2"/>
      </rPr>
      <t>ROE</t>
    </r>
    <r>
      <rPr>
        <sz val="11"/>
        <color rgb="FF000000"/>
        <rFont val="Aptos"/>
        <family val="2"/>
      </rPr>
      <t xml:space="preserve"> </t>
    </r>
  </si>
  <si>
    <t>zysk netto/kapitał własny</t>
  </si>
  <si>
    <r>
      <t xml:space="preserve">Rentowność kapitału pracującego </t>
    </r>
    <r>
      <rPr>
        <b/>
        <sz val="11"/>
        <color rgb="FF000000"/>
        <rFont val="Aptos"/>
        <family val="2"/>
      </rPr>
      <t>ROIC</t>
    </r>
    <r>
      <rPr>
        <sz val="11"/>
        <color rgb="FF000000"/>
        <rFont val="Aptos"/>
        <family val="2"/>
      </rPr>
      <t xml:space="preserve"> </t>
    </r>
  </si>
  <si>
    <t>zysk ze sprzedaży/kapitał własny + dług netto</t>
  </si>
  <si>
    <t>numer strony</t>
  </si>
  <si>
    <t>Szczegółowe informacje dotyczące udziałowców.</t>
  </si>
  <si>
    <t>Opisać aktualną oraz przewidywaną sytuację finansową; najważniejsze wskaźniki i dane finansowe.</t>
  </si>
  <si>
    <t xml:space="preserve">5. </t>
  </si>
  <si>
    <t>Opis ryzyk na jakie narażona jest jednostka (zmiany cen, kredytowego, istotnych zakłóceń przepływów środków pieniężnych oraz utraty płynności finansowej).</t>
  </si>
  <si>
    <t>Proszę ukryć wiersz!</t>
  </si>
  <si>
    <t>Opis przyjętych przez jednostkę celów i metod zarządzania ryzykiem finansowym, łącznie z metodami zabezpieczenia istotnych rodzajów planowanych transakcji, dla których stosowana jest rachunkowość zabezpieczeń.</t>
  </si>
  <si>
    <t>Jeśli nie dotyczy, proszę to napisać.</t>
  </si>
  <si>
    <t>Informacje o celu nabycia udziałów (akcji) własnych, liczbie i wartości nominalnej, ze wskazaniem, jaką część kapitału zakładowego reprezentują oraz cenie nabycia i cenie sprzedaży w przypadku ich zbycia.</t>
  </si>
  <si>
    <t>……………………….</t>
  </si>
  <si>
    <t>10.</t>
  </si>
  <si>
    <t>Inne informacje dotyczące sprzedaży.</t>
  </si>
  <si>
    <t>Opisać aktualną oraz przewidywaną sytuację finansową</t>
  </si>
  <si>
    <t>Należy ująć informację o stosowaniu ładu korporacyjnego w przypadku jednostek, których papiery wartościowe zostały dopuszczone do obrotu na jednym z rynków regulowanych Europejskiego Obszaru Gospodarczego.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</si>
</sst>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z_ł_-;\-* #,##0.00\ _z_ł_-;_-* &quot;-&quot;??\ _z_ł_-;_-@_-"/>
    <numFmt numFmtId="165" formatCode="#,##0.0"/>
    <numFmt numFmtId="166" formatCode="_-* #,##0.00\ _z_?_-;\-* #,##0.00\ _z_?_-;_-* &quot;-&quot;??\ _z_?_-;_-@_-"/>
    <numFmt numFmtId="167" formatCode="0.0000"/>
    <numFmt numFmtId="168" formatCode="#,##0.00\ &quot;zł&quot;"/>
    <numFmt numFmtId="169" formatCode="#,##0.00;\(#,##0.00\)"/>
  </numFmts>
  <fonts count="7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Frutiger CE 45 Light"/>
      <charset val="238"/>
    </font>
    <font>
      <b/>
      <sz val="10"/>
      <name val="Frutiger CE 45 Light"/>
      <charset val="238"/>
    </font>
    <font>
      <sz val="10"/>
      <color indexed="10"/>
      <name val="Frutiger CE 45 Light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Frutiger CE 45 Light"/>
      <charset val="238"/>
    </font>
    <font>
      <b/>
      <sz val="10"/>
      <color indexed="10"/>
      <name val="Frutiger CE 45 Light"/>
      <charset val="238"/>
    </font>
    <font>
      <sz val="10"/>
      <color indexed="12"/>
      <name val="Arial CE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9"/>
      <color theme="1"/>
      <name val="Cambria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Times New Roman CE"/>
      <charset val="238"/>
    </font>
    <font>
      <u/>
      <sz val="10"/>
      <color indexed="12"/>
      <name val="Frutiger CE 45 Light"/>
      <charset val="238"/>
    </font>
    <font>
      <sz val="10"/>
      <color indexed="12"/>
      <name val="Frutiger CE 45 Light"/>
      <charset val="238"/>
    </font>
    <font>
      <b/>
      <sz val="16"/>
      <name val="Frutiger CE 45 Light"/>
      <charset val="238"/>
    </font>
    <font>
      <i/>
      <sz val="10"/>
      <name val="Frutiger CE 45 Light"/>
      <charset val="238"/>
    </font>
    <font>
      <b/>
      <sz val="14"/>
      <name val="Frutiger CE 45 Light"/>
      <charset val="238"/>
    </font>
    <font>
      <sz val="12"/>
      <name val="Frutiger CE 45 Light"/>
      <charset val="238"/>
    </font>
    <font>
      <b/>
      <sz val="13"/>
      <name val="Frutiger CE 45 Light"/>
      <charset val="238"/>
    </font>
    <font>
      <sz val="9"/>
      <name val="Frutiger CE 45 Light"/>
      <charset val="238"/>
    </font>
    <font>
      <b/>
      <sz val="10"/>
      <color theme="0"/>
      <name val="Frutiger CE 45 Light"/>
      <charset val="238"/>
    </font>
    <font>
      <b/>
      <sz val="10"/>
      <color indexed="12"/>
      <name val="Frutiger CE 45 Light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theme="1"/>
      <name val="Frutiger CE 45 Light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0"/>
      <color rgb="FF0070C0"/>
      <name val="Times New Roman"/>
      <family val="1"/>
      <charset val="238"/>
    </font>
    <font>
      <sz val="11"/>
      <color rgb="FF3F3F7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sz val="10"/>
      <color rgb="FF000000"/>
      <name val="Frutiger CE 45 Light"/>
    </font>
    <font>
      <sz val="11"/>
      <color rgb="FF000000"/>
      <name val="Calibri"/>
    </font>
    <font>
      <sz val="10"/>
      <color rgb="FF000000"/>
      <name val="Frutiger CE 45 Light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rgb="FFFFCC9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366">
    <xf numFmtId="0" fontId="0" fillId="0" borderId="0"/>
    <xf numFmtId="4" fontId="14" fillId="0" borderId="0"/>
    <xf numFmtId="164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4" fillId="0" borderId="0"/>
    <xf numFmtId="0" fontId="18" fillId="0" borderId="0"/>
    <xf numFmtId="4" fontId="24" fillId="0" borderId="0">
      <alignment horizontal="justify" vertical="top" wrapText="1"/>
    </xf>
    <xf numFmtId="0" fontId="18" fillId="0" borderId="0"/>
    <xf numFmtId="9" fontId="12" fillId="0" borderId="0" applyFont="0" applyFill="0" applyBorder="0" applyAlignment="0" applyProtection="0"/>
    <xf numFmtId="0" fontId="12" fillId="0" borderId="0"/>
    <xf numFmtId="0" fontId="28" fillId="0" borderId="0"/>
    <xf numFmtId="0" fontId="12" fillId="0" borderId="0"/>
    <xf numFmtId="164" fontId="12" fillId="0" borderId="0" applyFont="0" applyFill="0" applyBorder="0" applyAlignment="0" applyProtection="0"/>
    <xf numFmtId="166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/>
    <xf numFmtId="0" fontId="18" fillId="0" borderId="0"/>
    <xf numFmtId="0" fontId="12" fillId="0" borderId="0"/>
    <xf numFmtId="0" fontId="33" fillId="0" borderId="0"/>
    <xf numFmtId="0" fontId="12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1" fillId="0" borderId="0"/>
    <xf numFmtId="0" fontId="31" fillId="0" borderId="0"/>
    <xf numFmtId="0" fontId="30" fillId="0" borderId="0"/>
    <xf numFmtId="0" fontId="12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" fillId="0" borderId="0"/>
    <xf numFmtId="0" fontId="28" fillId="0" borderId="0"/>
    <xf numFmtId="0" fontId="28" fillId="0" borderId="0"/>
    <xf numFmtId="0" fontId="12" fillId="0" borderId="0"/>
    <xf numFmtId="0" fontId="28" fillId="0" borderId="0"/>
    <xf numFmtId="0" fontId="28" fillId="0" borderId="0"/>
    <xf numFmtId="0" fontId="1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48" fillId="0" borderId="0"/>
    <xf numFmtId="0" fontId="9" fillId="0" borderId="0"/>
    <xf numFmtId="0" fontId="8" fillId="0" borderId="0"/>
    <xf numFmtId="0" fontId="48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5" fillId="0" borderId="0" applyNumberFormat="0" applyFont="0" applyFill="0" applyBorder="0" applyAlignment="0" applyProtection="0"/>
    <xf numFmtId="0" fontId="4" fillId="0" borderId="0"/>
    <xf numFmtId="0" fontId="4" fillId="0" borderId="0"/>
    <xf numFmtId="0" fontId="52" fillId="11" borderId="20" applyNumberFormat="0" applyAlignment="0" applyProtection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12" fillId="0" borderId="0"/>
    <xf numFmtId="164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</cellStyleXfs>
  <cellXfs count="378">
    <xf numFmtId="0" fontId="0" fillId="0" borderId="0" xfId="0"/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top"/>
      <protection locked="0"/>
    </xf>
    <xf numFmtId="0" fontId="23" fillId="0" borderId="4" xfId="0" applyFont="1" applyBorder="1" applyProtection="1">
      <protection locked="0"/>
    </xf>
    <xf numFmtId="0" fontId="23" fillId="0" borderId="4" xfId="0" applyFont="1" applyBorder="1" applyAlignment="1" applyProtection="1">
      <alignment horizontal="center"/>
      <protection locked="0"/>
    </xf>
    <xf numFmtId="4" fontId="23" fillId="6" borderId="0" xfId="0" applyNumberFormat="1" applyFont="1" applyFill="1" applyAlignment="1" applyProtection="1">
      <alignment vertical="center"/>
      <protection locked="0"/>
    </xf>
    <xf numFmtId="4" fontId="23" fillId="0" borderId="0" xfId="0" applyNumberFormat="1" applyFont="1" applyAlignment="1" applyProtection="1">
      <alignment vertical="center"/>
      <protection locked="0"/>
    </xf>
    <xf numFmtId="4" fontId="23" fillId="2" borderId="0" xfId="0" applyNumberFormat="1" applyFont="1" applyFill="1" applyAlignment="1" applyProtection="1">
      <alignment vertical="center"/>
      <protection locked="0"/>
    </xf>
    <xf numFmtId="4" fontId="22" fillId="2" borderId="0" xfId="0" applyNumberFormat="1" applyFont="1" applyFill="1" applyAlignment="1" applyProtection="1">
      <alignment vertical="center"/>
      <protection locked="0"/>
    </xf>
    <xf numFmtId="4" fontId="22" fillId="6" borderId="0" xfId="0" applyNumberFormat="1" applyFont="1" applyFill="1" applyAlignment="1" applyProtection="1">
      <alignment vertical="center"/>
      <protection locked="0"/>
    </xf>
    <xf numFmtId="4" fontId="22" fillId="0" borderId="0" xfId="0" applyNumberFormat="1" applyFont="1" applyAlignment="1" applyProtection="1">
      <alignment vertical="center"/>
      <protection locked="0"/>
    </xf>
    <xf numFmtId="4" fontId="22" fillId="0" borderId="0" xfId="0" applyNumberFormat="1" applyFont="1" applyProtection="1">
      <protection locked="0"/>
    </xf>
    <xf numFmtId="4" fontId="22" fillId="0" borderId="4" xfId="0" applyNumberFormat="1" applyFont="1" applyBorder="1" applyProtection="1">
      <protection locked="0"/>
    </xf>
    <xf numFmtId="4" fontId="23" fillId="0" borderId="5" xfId="0" applyNumberFormat="1" applyFont="1" applyBorder="1" applyAlignment="1" applyProtection="1">
      <alignment vertical="center"/>
      <protection locked="0"/>
    </xf>
    <xf numFmtId="4" fontId="23" fillId="0" borderId="4" xfId="0" applyNumberFormat="1" applyFont="1" applyBorder="1" applyAlignment="1" applyProtection="1">
      <alignment vertical="center"/>
      <protection locked="0"/>
    </xf>
    <xf numFmtId="4" fontId="22" fillId="0" borderId="0" xfId="0" applyNumberFormat="1" applyFont="1" applyAlignment="1" applyProtection="1">
      <alignment horizontal="center" vertical="center"/>
      <protection locked="0"/>
    </xf>
    <xf numFmtId="0" fontId="15" fillId="0" borderId="0" xfId="6" applyFont="1" applyProtection="1">
      <protection locked="0"/>
    </xf>
    <xf numFmtId="4" fontId="15" fillId="0" borderId="0" xfId="0" applyNumberFormat="1" applyFont="1" applyProtection="1">
      <protection locked="0"/>
    </xf>
    <xf numFmtId="4" fontId="23" fillId="7" borderId="0" xfId="0" applyNumberFormat="1" applyFont="1" applyFill="1" applyAlignment="1" applyProtection="1">
      <alignment vertical="center"/>
      <protection locked="0"/>
    </xf>
    <xf numFmtId="0" fontId="15" fillId="0" borderId="2" xfId="0" applyFont="1" applyBorder="1" applyProtection="1">
      <protection locked="0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vertical="top"/>
      <protection locked="0"/>
    </xf>
    <xf numFmtId="4" fontId="15" fillId="0" borderId="0" xfId="0" applyNumberFormat="1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left"/>
      <protection locked="0"/>
    </xf>
    <xf numFmtId="4" fontId="15" fillId="0" borderId="0" xfId="0" applyNumberFormat="1" applyFont="1" applyAlignment="1" applyProtection="1">
      <alignment horizontal="center" vertical="top"/>
      <protection locked="0"/>
    </xf>
    <xf numFmtId="0" fontId="16" fillId="0" borderId="0" xfId="0" applyFont="1" applyAlignment="1" applyProtection="1">
      <alignment vertical="top"/>
      <protection locked="0"/>
    </xf>
    <xf numFmtId="4" fontId="16" fillId="6" borderId="0" xfId="0" applyNumberFormat="1" applyFont="1" applyFill="1" applyAlignment="1" applyProtection="1">
      <alignment vertical="top"/>
      <protection locked="0"/>
    </xf>
    <xf numFmtId="4" fontId="15" fillId="2" borderId="0" xfId="0" applyNumberFormat="1" applyFont="1" applyFill="1" applyAlignment="1" applyProtection="1">
      <alignment vertical="top"/>
      <protection locked="0"/>
    </xf>
    <xf numFmtId="4" fontId="16" fillId="0" borderId="0" xfId="0" applyNumberFormat="1" applyFont="1" applyAlignment="1" applyProtection="1">
      <alignment vertical="top"/>
      <protection locked="0"/>
    </xf>
    <xf numFmtId="0" fontId="16" fillId="0" borderId="5" xfId="0" applyFont="1" applyBorder="1" applyAlignment="1" applyProtection="1">
      <alignment vertical="top"/>
      <protection locked="0"/>
    </xf>
    <xf numFmtId="4" fontId="15" fillId="0" borderId="5" xfId="0" applyNumberFormat="1" applyFont="1" applyBorder="1" applyAlignment="1" applyProtection="1">
      <alignment vertical="top"/>
      <protection locked="0"/>
    </xf>
    <xf numFmtId="0" fontId="38" fillId="0" borderId="0" xfId="3" applyFont="1" applyAlignment="1" applyProtection="1">
      <alignment vertical="top"/>
      <protection locked="0"/>
    </xf>
    <xf numFmtId="0" fontId="43" fillId="0" borderId="0" xfId="0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5" xfId="0" applyFont="1" applyBorder="1" applyProtection="1">
      <protection locked="0"/>
    </xf>
    <xf numFmtId="0" fontId="40" fillId="0" borderId="0" xfId="0" applyFont="1" applyProtection="1">
      <protection locked="0"/>
    </xf>
    <xf numFmtId="0" fontId="37" fillId="0" borderId="0" xfId="0" applyFont="1" applyProtection="1">
      <protection locked="0"/>
    </xf>
    <xf numFmtId="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5" fillId="0" borderId="0" xfId="9" applyFont="1" applyProtection="1">
      <protection locked="0"/>
    </xf>
    <xf numFmtId="0" fontId="15" fillId="0" borderId="0" xfId="9" applyFont="1" applyAlignment="1" applyProtection="1">
      <alignment horizontal="center" vertical="center" wrapText="1"/>
      <protection locked="0"/>
    </xf>
    <xf numFmtId="0" fontId="15" fillId="0" borderId="0" xfId="9" applyFont="1" applyAlignment="1" applyProtection="1">
      <alignment vertical="center" wrapText="1"/>
      <protection locked="0"/>
    </xf>
    <xf numFmtId="4" fontId="16" fillId="0" borderId="0" xfId="0" applyNumberFormat="1" applyFont="1" applyProtection="1">
      <protection locked="0"/>
    </xf>
    <xf numFmtId="4" fontId="15" fillId="5" borderId="0" xfId="0" applyNumberFormat="1" applyFont="1" applyFill="1" applyProtection="1">
      <protection locked="0"/>
    </xf>
    <xf numFmtId="0" fontId="35" fillId="3" borderId="0" xfId="3" applyFont="1" applyFill="1" applyAlignment="1" applyProtection="1">
      <protection locked="0"/>
    </xf>
    <xf numFmtId="0" fontId="16" fillId="0" borderId="0" xfId="0" applyFont="1" applyProtection="1">
      <protection locked="0"/>
    </xf>
    <xf numFmtId="0" fontId="15" fillId="0" borderId="4" xfId="0" applyFont="1" applyBorder="1" applyProtection="1">
      <protection locked="0"/>
    </xf>
    <xf numFmtId="4" fontId="15" fillId="0" borderId="5" xfId="0" applyNumberFormat="1" applyFont="1" applyBorder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0" xfId="9" applyFont="1" applyAlignment="1" applyProtection="1">
      <alignment horizontal="center" vertical="center"/>
      <protection locked="0"/>
    </xf>
    <xf numFmtId="0" fontId="15" fillId="0" borderId="2" xfId="9" applyFont="1" applyBorder="1" applyAlignment="1" applyProtection="1">
      <alignment vertical="center" wrapText="1"/>
      <protection locked="0"/>
    </xf>
    <xf numFmtId="0" fontId="42" fillId="0" borderId="2" xfId="9" applyFont="1" applyBorder="1" applyAlignment="1" applyProtection="1">
      <alignment vertical="center" wrapText="1"/>
      <protection locked="0"/>
    </xf>
    <xf numFmtId="4" fontId="15" fillId="0" borderId="0" xfId="0" applyNumberFormat="1" applyFont="1" applyAlignment="1" applyProtection="1">
      <alignment horizontal="center"/>
      <protection locked="0"/>
    </xf>
    <xf numFmtId="4" fontId="16" fillId="6" borderId="0" xfId="0" applyNumberFormat="1" applyFont="1" applyFill="1" applyProtection="1">
      <protection locked="0"/>
    </xf>
    <xf numFmtId="4" fontId="16" fillId="6" borderId="0" xfId="0" applyNumberFormat="1" applyFont="1" applyFill="1" applyAlignment="1" applyProtection="1">
      <alignment horizontal="right" wrapText="1"/>
      <protection locked="0"/>
    </xf>
    <xf numFmtId="4" fontId="15" fillId="2" borderId="0" xfId="0" applyNumberFormat="1" applyFont="1" applyFill="1" applyAlignment="1" applyProtection="1">
      <alignment horizontal="right" wrapText="1"/>
      <protection locked="0"/>
    </xf>
    <xf numFmtId="4" fontId="15" fillId="0" borderId="0" xfId="0" applyNumberFormat="1" applyFont="1" applyAlignment="1" applyProtection="1">
      <alignment horizontal="right" wrapText="1"/>
      <protection locked="0"/>
    </xf>
    <xf numFmtId="0" fontId="49" fillId="0" borderId="0" xfId="0" applyFont="1" applyProtection="1">
      <protection locked="0"/>
    </xf>
    <xf numFmtId="0" fontId="49" fillId="7" borderId="0" xfId="0" applyFont="1" applyFill="1" applyProtection="1">
      <protection locked="0"/>
    </xf>
    <xf numFmtId="0" fontId="16" fillId="0" borderId="5" xfId="0" applyFont="1" applyBorder="1" applyAlignment="1" applyProtection="1">
      <alignment horizontal="centerContinuous"/>
      <protection locked="0"/>
    </xf>
    <xf numFmtId="0" fontId="15" fillId="0" borderId="5" xfId="0" applyFont="1" applyBorder="1" applyAlignment="1" applyProtection="1">
      <alignment horizontal="centerContinuous"/>
      <protection locked="0"/>
    </xf>
    <xf numFmtId="4" fontId="15" fillId="0" borderId="5" xfId="0" applyNumberFormat="1" applyFont="1" applyBorder="1" applyAlignment="1" applyProtection="1">
      <alignment horizontal="centerContinuous"/>
      <protection locked="0"/>
    </xf>
    <xf numFmtId="0" fontId="15" fillId="0" borderId="0" xfId="0" applyFont="1" applyAlignment="1" applyProtection="1">
      <alignment horizontal="right"/>
      <protection locked="0"/>
    </xf>
    <xf numFmtId="0" fontId="15" fillId="0" borderId="5" xfId="0" applyFont="1" applyBorder="1" applyAlignment="1" applyProtection="1">
      <alignment horizontal="right"/>
      <protection locked="0"/>
    </xf>
    <xf numFmtId="4" fontId="15" fillId="0" borderId="5" xfId="0" applyNumberFormat="1" applyFont="1" applyBorder="1" applyAlignment="1" applyProtection="1">
      <alignment horizontal="center" wrapText="1"/>
      <protection locked="0"/>
    </xf>
    <xf numFmtId="4" fontId="15" fillId="0" borderId="0" xfId="0" applyNumberFormat="1" applyFont="1" applyAlignment="1" applyProtection="1">
      <alignment horizontal="right"/>
      <protection locked="0"/>
    </xf>
    <xf numFmtId="4" fontId="15" fillId="2" borderId="0" xfId="0" applyNumberFormat="1" applyFont="1" applyFill="1" applyAlignment="1" applyProtection="1">
      <alignment horizontal="right"/>
      <protection locked="0"/>
    </xf>
    <xf numFmtId="4" fontId="16" fillId="6" borderId="0" xfId="0" applyNumberFormat="1" applyFont="1" applyFill="1" applyAlignment="1" applyProtection="1">
      <alignment horizontal="right"/>
      <protection locked="0"/>
    </xf>
    <xf numFmtId="4" fontId="16" fillId="0" borderId="0" xfId="0" applyNumberFormat="1" applyFont="1" applyAlignment="1" applyProtection="1">
      <alignment horizontal="left" vertical="top"/>
      <protection locked="0"/>
    </xf>
    <xf numFmtId="4" fontId="15" fillId="0" borderId="2" xfId="0" applyNumberFormat="1" applyFont="1" applyBorder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0" fontId="22" fillId="0" borderId="4" xfId="0" applyFont="1" applyBorder="1" applyProtection="1"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3" fillId="3" borderId="0" xfId="3" applyFill="1" applyAlignment="1" applyProtection="1">
      <protection locked="0"/>
    </xf>
    <xf numFmtId="0" fontId="22" fillId="0" borderId="5" xfId="0" applyFont="1" applyBorder="1" applyProtection="1"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 indent="2"/>
      <protection locked="0"/>
    </xf>
    <xf numFmtId="0" fontId="22" fillId="0" borderId="0" xfId="0" applyFont="1" applyAlignment="1" applyProtection="1">
      <alignment horizontal="left" vertical="center" indent="4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18" fillId="0" borderId="2" xfId="0" applyFont="1" applyBorder="1" applyProtection="1">
      <protection locked="0"/>
    </xf>
    <xf numFmtId="4" fontId="18" fillId="0" borderId="2" xfId="0" applyNumberFormat="1" applyFont="1" applyBorder="1" applyProtection="1">
      <protection locked="0"/>
    </xf>
    <xf numFmtId="0" fontId="23" fillId="0" borderId="4" xfId="0" applyFont="1" applyBorder="1" applyAlignment="1" applyProtection="1">
      <alignment horizontal="left"/>
      <protection locked="0"/>
    </xf>
    <xf numFmtId="0" fontId="23" fillId="0" borderId="4" xfId="0" applyFont="1" applyBorder="1" applyAlignment="1" applyProtection="1">
      <alignment horizontal="left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/>
      <protection locked="0"/>
    </xf>
    <xf numFmtId="0" fontId="22" fillId="0" borderId="10" xfId="0" applyFont="1" applyBorder="1" applyAlignment="1" applyProtection="1">
      <alignment horizontal="center"/>
      <protection locked="0"/>
    </xf>
    <xf numFmtId="4" fontId="22" fillId="0" borderId="10" xfId="0" applyNumberFormat="1" applyFont="1" applyBorder="1" applyProtection="1">
      <protection locked="0"/>
    </xf>
    <xf numFmtId="0" fontId="37" fillId="0" borderId="0" xfId="0" applyFont="1" applyAlignment="1" applyProtection="1">
      <alignment horizontal="center"/>
      <protection locked="0"/>
    </xf>
    <xf numFmtId="0" fontId="15" fillId="0" borderId="0" xfId="9" applyFont="1" applyAlignment="1" applyProtection="1">
      <alignment vertical="center"/>
      <protection locked="0"/>
    </xf>
    <xf numFmtId="0" fontId="41" fillId="0" borderId="0" xfId="9" applyFont="1" applyAlignment="1" applyProtection="1">
      <alignment horizontal="center" vertical="center"/>
      <protection locked="0"/>
    </xf>
    <xf numFmtId="0" fontId="39" fillId="0" borderId="0" xfId="9" applyFont="1" applyAlignment="1" applyProtection="1">
      <alignment horizontal="right" vertical="top" wrapText="1"/>
      <protection locked="0"/>
    </xf>
    <xf numFmtId="0" fontId="41" fillId="0" borderId="0" xfId="9" applyFont="1" applyAlignment="1" applyProtection="1">
      <alignment vertical="center"/>
      <protection locked="0"/>
    </xf>
    <xf numFmtId="0" fontId="15" fillId="0" borderId="2" xfId="9" applyFont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Border="1" applyAlignment="1" applyProtection="1">
      <alignment horizontal="center"/>
      <protection locked="0"/>
    </xf>
    <xf numFmtId="0" fontId="35" fillId="0" borderId="0" xfId="3" applyFont="1" applyAlignment="1" applyProtection="1">
      <alignment horizontal="center"/>
      <protection locked="0"/>
    </xf>
    <xf numFmtId="0" fontId="16" fillId="0" borderId="2" xfId="9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justify" vertical="top" wrapText="1"/>
      <protection locked="0"/>
    </xf>
    <xf numFmtId="0" fontId="50" fillId="10" borderId="13" xfId="0" applyFont="1" applyFill="1" applyBorder="1" applyProtection="1">
      <protection locked="0"/>
    </xf>
    <xf numFmtId="0" fontId="12" fillId="0" borderId="0" xfId="1330" applyProtection="1">
      <protection locked="0"/>
    </xf>
    <xf numFmtId="0" fontId="0" fillId="0" borderId="13" xfId="0" applyBorder="1" applyProtection="1">
      <protection locked="0"/>
    </xf>
    <xf numFmtId="0" fontId="12" fillId="0" borderId="0" xfId="0" applyFont="1" applyProtection="1">
      <protection locked="0"/>
    </xf>
    <xf numFmtId="0" fontId="0" fillId="0" borderId="16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7" xfId="0" applyBorder="1" applyProtection="1">
      <protection locked="0"/>
    </xf>
    <xf numFmtId="0" fontId="12" fillId="0" borderId="15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8" xfId="0" applyBorder="1" applyProtection="1"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51" fillId="0" borderId="0" xfId="0" applyFont="1" applyAlignment="1" applyProtection="1">
      <alignment horizontal="left" wrapText="1"/>
      <protection locked="0"/>
    </xf>
    <xf numFmtId="0" fontId="51" fillId="0" borderId="0" xfId="3" applyFont="1" applyFill="1" applyAlignment="1" applyProtection="1">
      <alignment horizontal="left" vertical="top" wrapText="1"/>
      <protection locked="0"/>
    </xf>
    <xf numFmtId="0" fontId="36" fillId="0" borderId="0" xfId="3" applyFont="1" applyAlignment="1" applyProtection="1">
      <alignment vertical="top" wrapText="1"/>
      <protection locked="0"/>
    </xf>
    <xf numFmtId="0" fontId="16" fillId="0" borderId="0" xfId="9" applyFont="1" applyProtection="1">
      <protection locked="0"/>
    </xf>
    <xf numFmtId="0" fontId="0" fillId="7" borderId="0" xfId="0" applyFill="1" applyProtection="1">
      <protection locked="0"/>
    </xf>
    <xf numFmtId="0" fontId="10" fillId="0" borderId="0" xfId="2223" applyProtection="1">
      <protection locked="0"/>
    </xf>
    <xf numFmtId="0" fontId="35" fillId="0" borderId="0" xfId="3" applyFont="1" applyBorder="1" applyAlignment="1" applyProtection="1">
      <alignment horizontal="center"/>
      <protection locked="0"/>
    </xf>
    <xf numFmtId="0" fontId="38" fillId="0" borderId="0" xfId="3" applyFont="1" applyBorder="1" applyAlignment="1" applyProtection="1">
      <alignment vertical="top"/>
      <protection locked="0"/>
    </xf>
    <xf numFmtId="0" fontId="42" fillId="0" borderId="0" xfId="9" applyFont="1" applyAlignment="1" applyProtection="1">
      <alignment vertical="center"/>
      <protection locked="0"/>
    </xf>
    <xf numFmtId="0" fontId="42" fillId="9" borderId="2" xfId="9" applyFont="1" applyFill="1" applyBorder="1" applyAlignment="1" applyProtection="1">
      <alignment vertical="center" wrapText="1"/>
      <protection locked="0"/>
    </xf>
    <xf numFmtId="4" fontId="15" fillId="0" borderId="3" xfId="0" applyNumberFormat="1" applyFont="1" applyBorder="1" applyAlignment="1" applyProtection="1">
      <alignment horizontal="center"/>
      <protection locked="0"/>
    </xf>
    <xf numFmtId="0" fontId="42" fillId="0" borderId="0" xfId="9" applyFont="1" applyProtection="1">
      <protection locked="0"/>
    </xf>
    <xf numFmtId="4" fontId="42" fillId="0" borderId="2" xfId="9" applyNumberFormat="1" applyFont="1" applyBorder="1" applyAlignment="1" applyProtection="1">
      <alignment vertical="center" wrapText="1"/>
      <protection locked="0"/>
    </xf>
    <xf numFmtId="4" fontId="15" fillId="0" borderId="0" xfId="9" applyNumberFormat="1" applyFont="1" applyProtection="1">
      <protection locked="0"/>
    </xf>
    <xf numFmtId="0" fontId="15" fillId="0" borderId="0" xfId="9" applyFont="1" applyAlignment="1" applyProtection="1">
      <alignment wrapText="1"/>
      <protection locked="0"/>
    </xf>
    <xf numFmtId="0" fontId="47" fillId="0" borderId="0" xfId="9" applyFont="1" applyProtection="1">
      <protection locked="0"/>
    </xf>
    <xf numFmtId="0" fontId="15" fillId="7" borderId="0" xfId="9" applyFont="1" applyFill="1" applyProtection="1">
      <protection locked="0"/>
    </xf>
    <xf numFmtId="4" fontId="16" fillId="0" borderId="0" xfId="8" applyFont="1" applyAlignment="1" applyProtection="1">
      <alignment horizontal="right" vertical="top" wrapText="1"/>
      <protection locked="0"/>
    </xf>
    <xf numFmtId="4" fontId="16" fillId="0" borderId="0" xfId="8" applyFont="1" applyAlignment="1" applyProtection="1">
      <alignment horizontal="right" wrapText="1"/>
      <protection locked="0"/>
    </xf>
    <xf numFmtId="4" fontId="15" fillId="0" borderId="0" xfId="8" applyFont="1" applyAlignment="1" applyProtection="1">
      <alignment horizontal="right" vertical="top" wrapText="1"/>
      <protection locked="0"/>
    </xf>
    <xf numFmtId="0" fontId="15" fillId="0" borderId="0" xfId="7" applyFont="1" applyAlignment="1" applyProtection="1">
      <alignment horizontal="left" vertical="top"/>
      <protection locked="0"/>
    </xf>
    <xf numFmtId="0" fontId="15" fillId="0" borderId="0" xfId="7" applyFont="1" applyAlignment="1" applyProtection="1">
      <alignment horizontal="left"/>
      <protection locked="0"/>
    </xf>
    <xf numFmtId="4" fontId="15" fillId="0" borderId="0" xfId="7" applyNumberFormat="1" applyFont="1" applyAlignment="1" applyProtection="1">
      <alignment horizontal="left"/>
      <protection locked="0"/>
    </xf>
    <xf numFmtId="0" fontId="15" fillId="0" borderId="0" xfId="7" applyFont="1" applyProtection="1">
      <protection locked="0"/>
    </xf>
    <xf numFmtId="4" fontId="15" fillId="0" borderId="0" xfId="7" applyNumberFormat="1" applyFont="1" applyProtection="1">
      <protection locked="0"/>
    </xf>
    <xf numFmtId="49" fontId="36" fillId="0" borderId="0" xfId="4" applyNumberFormat="1" applyFont="1" applyAlignment="1" applyProtection="1">
      <protection locked="0"/>
    </xf>
    <xf numFmtId="0" fontId="16" fillId="0" borderId="0" xfId="7" applyFont="1" applyAlignment="1" applyProtection="1">
      <alignment vertical="center" wrapText="1"/>
      <protection locked="0"/>
    </xf>
    <xf numFmtId="49" fontId="15" fillId="0" borderId="0" xfId="7" applyNumberFormat="1" applyFont="1" applyProtection="1">
      <protection locked="0"/>
    </xf>
    <xf numFmtId="0" fontId="16" fillId="0" borderId="0" xfId="7" applyFont="1" applyAlignment="1" applyProtection="1">
      <alignment vertical="top"/>
      <protection locked="0"/>
    </xf>
    <xf numFmtId="0" fontId="16" fillId="0" borderId="0" xfId="7" applyFont="1" applyAlignment="1" applyProtection="1">
      <alignment horizontal="right"/>
      <protection locked="0"/>
    </xf>
    <xf numFmtId="49" fontId="15" fillId="2" borderId="0" xfId="7" applyNumberFormat="1" applyFont="1" applyFill="1" applyProtection="1">
      <protection locked="0"/>
    </xf>
    <xf numFmtId="0" fontId="16" fillId="0" borderId="0" xfId="7" applyFont="1" applyAlignment="1" applyProtection="1">
      <alignment horizontal="left"/>
      <protection locked="0"/>
    </xf>
    <xf numFmtId="0" fontId="16" fillId="0" borderId="0" xfId="4" applyNumberFormat="1" applyFont="1" applyAlignment="1" applyProtection="1">
      <protection locked="0"/>
    </xf>
    <xf numFmtId="0" fontId="16" fillId="0" borderId="0" xfId="4" applyNumberFormat="1" applyFont="1" applyFill="1" applyAlignment="1" applyProtection="1">
      <alignment horizontal="right"/>
      <protection locked="0"/>
    </xf>
    <xf numFmtId="0" fontId="44" fillId="0" borderId="0" xfId="4" applyNumberFormat="1" applyFont="1" applyAlignment="1" applyProtection="1">
      <protection locked="0"/>
    </xf>
    <xf numFmtId="0" fontId="16" fillId="0" borderId="0" xfId="3" applyNumberFormat="1" applyFont="1" applyAlignment="1" applyProtection="1">
      <protection locked="0"/>
    </xf>
    <xf numFmtId="0" fontId="16" fillId="0" borderId="0" xfId="3" applyNumberFormat="1" applyFont="1" applyFill="1" applyAlignment="1" applyProtection="1">
      <protection locked="0"/>
    </xf>
    <xf numFmtId="0" fontId="16" fillId="0" borderId="0" xfId="4" applyNumberFormat="1" applyFont="1" applyFill="1" applyAlignment="1" applyProtection="1">
      <protection locked="0"/>
    </xf>
    <xf numFmtId="0" fontId="44" fillId="0" borderId="0" xfId="4" applyNumberFormat="1" applyFont="1" applyFill="1" applyAlignment="1" applyProtection="1">
      <protection locked="0"/>
    </xf>
    <xf numFmtId="0" fontId="16" fillId="0" borderId="0" xfId="4" applyNumberFormat="1" applyFont="1" applyAlignment="1" applyProtection="1">
      <alignment horizontal="left"/>
      <protection locked="0"/>
    </xf>
    <xf numFmtId="0" fontId="16" fillId="0" borderId="0" xfId="4" applyNumberFormat="1" applyFont="1" applyFill="1" applyAlignment="1" applyProtection="1">
      <alignment horizontal="left"/>
      <protection locked="0"/>
    </xf>
    <xf numFmtId="0" fontId="44" fillId="0" borderId="0" xfId="4" applyNumberFormat="1" applyFont="1" applyFill="1" applyAlignment="1" applyProtection="1">
      <alignment horizontal="left"/>
      <protection locked="0"/>
    </xf>
    <xf numFmtId="0" fontId="16" fillId="0" borderId="0" xfId="7" applyFont="1" applyAlignment="1" applyProtection="1">
      <alignment horizontal="left" vertical="top"/>
      <protection locked="0"/>
    </xf>
    <xf numFmtId="0" fontId="16" fillId="0" borderId="0" xfId="7" applyFont="1" applyProtection="1">
      <protection locked="0"/>
    </xf>
    <xf numFmtId="0" fontId="25" fillId="0" borderId="0" xfId="7" applyFont="1" applyProtection="1">
      <protection locked="0"/>
    </xf>
    <xf numFmtId="4" fontId="15" fillId="2" borderId="0" xfId="7" applyNumberFormat="1" applyFont="1" applyFill="1" applyProtection="1">
      <protection locked="0"/>
    </xf>
    <xf numFmtId="0" fontId="15" fillId="2" borderId="0" xfId="7" applyFont="1" applyFill="1" applyProtection="1">
      <protection locked="0"/>
    </xf>
    <xf numFmtId="0" fontId="15" fillId="0" borderId="0" xfId="7" applyFont="1" applyAlignment="1" applyProtection="1">
      <alignment horizontal="right"/>
      <protection locked="0"/>
    </xf>
    <xf numFmtId="0" fontId="17" fillId="0" borderId="0" xfId="7" applyFont="1" applyProtection="1">
      <protection locked="0"/>
    </xf>
    <xf numFmtId="0" fontId="15" fillId="0" borderId="0" xfId="7" applyFont="1" applyAlignment="1" applyProtection="1">
      <alignment horizontal="justify" vertical="top" wrapText="1"/>
      <protection locked="0"/>
    </xf>
    <xf numFmtId="0" fontId="15" fillId="0" borderId="0" xfId="7" applyFont="1" applyAlignment="1" applyProtection="1">
      <alignment horizontal="center"/>
      <protection locked="0"/>
    </xf>
    <xf numFmtId="0" fontId="15" fillId="0" borderId="0" xfId="7" applyFont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vertical="top" wrapText="1"/>
      <protection locked="0"/>
    </xf>
    <xf numFmtId="4" fontId="15" fillId="0" borderId="0" xfId="7" applyNumberFormat="1" applyFont="1" applyAlignment="1" applyProtection="1">
      <alignment horizontal="right"/>
      <protection locked="0"/>
    </xf>
    <xf numFmtId="0" fontId="15" fillId="0" borderId="0" xfId="7" applyFont="1" applyAlignment="1" applyProtection="1">
      <alignment horizontal="left" vertical="top" wrapText="1"/>
      <protection locked="0"/>
    </xf>
    <xf numFmtId="0" fontId="15" fillId="0" borderId="0" xfId="7" applyFont="1" applyAlignment="1" applyProtection="1">
      <alignment horizontal="center" vertical="top" wrapText="1"/>
      <protection locked="0"/>
    </xf>
    <xf numFmtId="165" fontId="15" fillId="0" borderId="0" xfId="7" applyNumberFormat="1" applyFont="1" applyAlignment="1" applyProtection="1">
      <alignment horizontal="center" vertical="top" wrapText="1"/>
      <protection locked="0"/>
    </xf>
    <xf numFmtId="0" fontId="15" fillId="2" borderId="0" xfId="7" applyFont="1" applyFill="1" applyAlignment="1" applyProtection="1">
      <alignment horizontal="left" vertical="top" wrapText="1"/>
      <protection locked="0"/>
    </xf>
    <xf numFmtId="0" fontId="15" fillId="0" borderId="0" xfId="7" applyFont="1" applyAlignment="1" applyProtection="1">
      <alignment horizontal="left" wrapText="1"/>
      <protection locked="0"/>
    </xf>
    <xf numFmtId="4" fontId="15" fillId="2" borderId="0" xfId="7" applyNumberFormat="1" applyFont="1" applyFill="1" applyAlignment="1" applyProtection="1">
      <alignment horizontal="left"/>
      <protection locked="0"/>
    </xf>
    <xf numFmtId="0" fontId="15" fillId="2" borderId="0" xfId="7" applyFont="1" applyFill="1" applyAlignment="1" applyProtection="1">
      <alignment horizontal="left"/>
      <protection locked="0"/>
    </xf>
    <xf numFmtId="0" fontId="16" fillId="0" borderId="0" xfId="7" quotePrefix="1" applyFont="1" applyAlignment="1" applyProtection="1">
      <alignment horizontal="right"/>
      <protection locked="0"/>
    </xf>
    <xf numFmtId="0" fontId="16" fillId="0" borderId="0" xfId="4" applyNumberFormat="1" applyFont="1" applyAlignment="1" applyProtection="1">
      <alignment horizontal="right"/>
      <protection locked="0"/>
    </xf>
    <xf numFmtId="0" fontId="16" fillId="0" borderId="0" xfId="4" quotePrefix="1" applyNumberFormat="1" applyFont="1" applyAlignment="1" applyProtection="1">
      <alignment horizontal="right"/>
      <protection locked="0"/>
    </xf>
    <xf numFmtId="0" fontId="16" fillId="0" borderId="0" xfId="4" quotePrefix="1" applyNumberFormat="1" applyFont="1" applyFill="1" applyAlignment="1" applyProtection="1">
      <alignment horizontal="right"/>
      <protection locked="0"/>
    </xf>
    <xf numFmtId="0" fontId="16" fillId="8" borderId="0" xfId="3" applyNumberFormat="1" applyFont="1" applyFill="1" applyAlignment="1" applyProtection="1">
      <protection locked="0"/>
    </xf>
    <xf numFmtId="0" fontId="16" fillId="8" borderId="0" xfId="4" applyNumberFormat="1" applyFont="1" applyFill="1" applyAlignment="1" applyProtection="1">
      <protection locked="0"/>
    </xf>
    <xf numFmtId="0" fontId="16" fillId="0" borderId="0" xfId="3" applyNumberFormat="1" applyFont="1" applyAlignment="1" applyProtection="1">
      <alignment horizontal="left"/>
      <protection locked="0"/>
    </xf>
    <xf numFmtId="0" fontId="44" fillId="0" borderId="0" xfId="4" applyNumberFormat="1" applyFont="1" applyAlignment="1" applyProtection="1">
      <alignment horizontal="left"/>
      <protection locked="0"/>
    </xf>
    <xf numFmtId="0" fontId="13" fillId="0" borderId="0" xfId="3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14" fontId="0" fillId="0" borderId="0" xfId="0" applyNumberFormat="1"/>
    <xf numFmtId="14" fontId="15" fillId="0" borderId="0" xfId="6" quotePrefix="1" applyNumberFormat="1" applyFont="1" applyProtection="1">
      <protection locked="0"/>
    </xf>
    <xf numFmtId="0" fontId="15" fillId="0" borderId="5" xfId="6" applyFont="1" applyBorder="1" applyProtection="1">
      <protection locked="0"/>
    </xf>
    <xf numFmtId="0" fontId="12" fillId="0" borderId="5" xfId="0" applyFont="1" applyBorder="1"/>
    <xf numFmtId="0" fontId="12" fillId="0" borderId="0" xfId="0" applyFont="1" applyAlignment="1">
      <alignment wrapText="1"/>
    </xf>
    <xf numFmtId="167" fontId="0" fillId="0" borderId="0" xfId="0" applyNumberFormat="1"/>
    <xf numFmtId="14" fontId="12" fillId="0" borderId="0" xfId="0" applyNumberFormat="1" applyFont="1"/>
    <xf numFmtId="167" fontId="15" fillId="0" borderId="0" xfId="6" applyNumberFormat="1" applyFont="1" applyProtection="1">
      <protection locked="0"/>
    </xf>
    <xf numFmtId="0" fontId="15" fillId="0" borderId="19" xfId="0" applyFont="1" applyBorder="1" applyProtection="1">
      <protection locked="0"/>
    </xf>
    <xf numFmtId="4" fontId="15" fillId="0" borderId="19" xfId="0" applyNumberFormat="1" applyFont="1" applyBorder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" fontId="12" fillId="0" borderId="0" xfId="0" applyNumberFormat="1" applyFont="1" applyAlignment="1" applyProtection="1">
      <alignment horizontal="right"/>
      <protection locked="0"/>
    </xf>
    <xf numFmtId="0" fontId="41" fillId="0" borderId="0" xfId="9" applyFont="1" applyAlignment="1" applyProtection="1">
      <alignment horizontal="left" vertical="center" wrapText="1"/>
      <protection locked="0"/>
    </xf>
    <xf numFmtId="0" fontId="15" fillId="0" borderId="2" xfId="9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vertical="center"/>
      <protection locked="0"/>
    </xf>
    <xf numFmtId="4" fontId="15" fillId="0" borderId="2" xfId="5" applyNumberFormat="1" applyFont="1" applyBorder="1" applyAlignment="1" applyProtection="1">
      <alignment vertical="top" wrapText="1"/>
      <protection locked="0"/>
    </xf>
    <xf numFmtId="4" fontId="15" fillId="0" borderId="0" xfId="5" applyNumberFormat="1" applyFont="1" applyAlignment="1" applyProtection="1">
      <alignment horizontal="left" vertical="top" wrapText="1"/>
      <protection locked="0"/>
    </xf>
    <xf numFmtId="4" fontId="15" fillId="0" borderId="0" xfId="5" applyNumberFormat="1" applyFont="1" applyAlignment="1" applyProtection="1">
      <alignment vertical="top" wrapText="1"/>
      <protection locked="0"/>
    </xf>
    <xf numFmtId="14" fontId="15" fillId="0" borderId="2" xfId="5" applyNumberFormat="1" applyFont="1" applyBorder="1" applyAlignment="1" applyProtection="1">
      <alignment horizontal="center" vertical="center" wrapText="1"/>
      <protection locked="0"/>
    </xf>
    <xf numFmtId="4" fontId="15" fillId="0" borderId="2" xfId="5" applyNumberFormat="1" applyFont="1" applyBorder="1" applyAlignment="1" applyProtection="1">
      <alignment horizontal="center" vertical="center" wrapText="1"/>
      <protection locked="0"/>
    </xf>
    <xf numFmtId="0" fontId="15" fillId="0" borderId="2" xfId="9" applyFont="1" applyBorder="1" applyProtection="1">
      <protection locked="0"/>
    </xf>
    <xf numFmtId="0" fontId="15" fillId="0" borderId="2" xfId="9" applyFont="1" applyBorder="1" applyAlignment="1" applyProtection="1">
      <alignment wrapText="1"/>
      <protection locked="0"/>
    </xf>
    <xf numFmtId="4" fontId="42" fillId="0" borderId="0" xfId="9" applyNumberFormat="1" applyFont="1" applyAlignment="1" applyProtection="1">
      <alignment vertical="center" wrapText="1"/>
      <protection locked="0"/>
    </xf>
    <xf numFmtId="4" fontId="15" fillId="0" borderId="2" xfId="9" applyNumberFormat="1" applyFont="1" applyBorder="1" applyAlignment="1" applyProtection="1">
      <alignment horizontal="right" vertical="center" wrapText="1"/>
      <protection locked="0"/>
    </xf>
    <xf numFmtId="4" fontId="15" fillId="0" borderId="2" xfId="9" applyNumberFormat="1" applyFont="1" applyBorder="1" applyAlignment="1" applyProtection="1">
      <alignment vertical="center" wrapText="1"/>
      <protection locked="0"/>
    </xf>
    <xf numFmtId="9" fontId="15" fillId="0" borderId="2" xfId="10" applyFont="1" applyBorder="1" applyAlignment="1" applyProtection="1">
      <alignment vertical="center" wrapText="1"/>
      <protection locked="0"/>
    </xf>
    <xf numFmtId="168" fontId="15" fillId="0" borderId="2" xfId="9" applyNumberFormat="1" applyFont="1" applyBorder="1" applyAlignment="1" applyProtection="1">
      <alignment horizontal="right" vertical="center" wrapText="1"/>
      <protection locked="0"/>
    </xf>
    <xf numFmtId="4" fontId="15" fillId="0" borderId="2" xfId="0" applyNumberFormat="1" applyFont="1" applyBorder="1" applyAlignment="1" applyProtection="1">
      <alignment vertical="center"/>
      <protection locked="0"/>
    </xf>
    <xf numFmtId="4" fontId="15" fillId="0" borderId="2" xfId="0" applyNumberFormat="1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top"/>
      <protection locked="0"/>
    </xf>
    <xf numFmtId="4" fontId="16" fillId="0" borderId="0" xfId="0" applyNumberFormat="1" applyFont="1" applyAlignment="1" applyProtection="1">
      <alignment horizontal="center"/>
      <protection locked="0"/>
    </xf>
    <xf numFmtId="0" fontId="38" fillId="0" borderId="0" xfId="3" applyFont="1" applyAlignment="1" applyProtection="1">
      <alignment horizontal="left" wrapText="1"/>
      <protection locked="0"/>
    </xf>
    <xf numFmtId="0" fontId="0" fillId="0" borderId="21" xfId="0" applyBorder="1" applyAlignment="1">
      <alignment vertical="center"/>
    </xf>
    <xf numFmtId="0" fontId="0" fillId="0" borderId="0" xfId="0" applyAlignment="1">
      <alignment vertical="center"/>
    </xf>
    <xf numFmtId="0" fontId="56" fillId="0" borderId="21" xfId="0" applyFont="1" applyBorder="1" applyAlignment="1">
      <alignment vertical="center"/>
    </xf>
    <xf numFmtId="4" fontId="56" fillId="0" borderId="21" xfId="0" applyNumberFormat="1" applyFont="1" applyBorder="1" applyAlignment="1">
      <alignment horizontal="right" vertical="center"/>
    </xf>
    <xf numFmtId="4" fontId="0" fillId="0" borderId="0" xfId="0" applyNumberFormat="1"/>
    <xf numFmtId="4" fontId="0" fillId="0" borderId="21" xfId="0" applyNumberFormat="1" applyBorder="1" applyAlignment="1">
      <alignment horizontal="right" vertical="center"/>
    </xf>
    <xf numFmtId="4" fontId="0" fillId="0" borderId="0" xfId="0" quotePrefix="1" applyNumberFormat="1"/>
    <xf numFmtId="0" fontId="57" fillId="0" borderId="0" xfId="0" applyFont="1"/>
    <xf numFmtId="0" fontId="56" fillId="0" borderId="22" xfId="0" applyFont="1" applyBorder="1" applyAlignment="1">
      <alignment vertical="center"/>
    </xf>
    <xf numFmtId="4" fontId="56" fillId="0" borderId="22" xfId="0" applyNumberFormat="1" applyFont="1" applyBorder="1" applyAlignment="1">
      <alignment horizontal="right" vertical="center"/>
    </xf>
    <xf numFmtId="0" fontId="58" fillId="0" borderId="21" xfId="0" applyFont="1" applyBorder="1" applyAlignment="1">
      <alignment vertical="center"/>
    </xf>
    <xf numFmtId="0" fontId="58" fillId="0" borderId="21" xfId="0" applyFon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9" fillId="0" borderId="21" xfId="0" applyFont="1" applyBorder="1" applyAlignment="1">
      <alignment horizontal="right" vertical="center"/>
    </xf>
    <xf numFmtId="0" fontId="0" fillId="0" borderId="2" xfId="0" applyBorder="1"/>
    <xf numFmtId="0" fontId="56" fillId="0" borderId="2" xfId="0" applyFont="1" applyBorder="1"/>
    <xf numFmtId="4" fontId="56" fillId="0" borderId="2" xfId="2" applyNumberFormat="1" applyFont="1" applyFill="1" applyBorder="1"/>
    <xf numFmtId="4" fontId="0" fillId="0" borderId="2" xfId="2" applyNumberFormat="1" applyFont="1" applyFill="1" applyBorder="1"/>
    <xf numFmtId="0" fontId="60" fillId="0" borderId="0" xfId="0" applyFont="1"/>
    <xf numFmtId="0" fontId="56" fillId="0" borderId="0" xfId="0" applyFont="1"/>
    <xf numFmtId="49" fontId="0" fillId="0" borderId="2" xfId="0" applyNumberFormat="1" applyBorder="1"/>
    <xf numFmtId="169" fontId="19" fillId="0" borderId="2" xfId="0" applyNumberFormat="1" applyFont="1" applyBorder="1" applyAlignment="1">
      <alignment vertical="center" wrapText="1"/>
    </xf>
    <xf numFmtId="169" fontId="12" fillId="0" borderId="2" xfId="0" applyNumberFormat="1" applyFont="1" applyBorder="1" applyAlignment="1">
      <alignment vertical="center" wrapText="1"/>
    </xf>
    <xf numFmtId="169" fontId="59" fillId="0" borderId="2" xfId="0" applyNumberFormat="1" applyFont="1" applyBorder="1" applyAlignment="1">
      <alignment vertical="center" wrapText="1"/>
    </xf>
    <xf numFmtId="169" fontId="59" fillId="0" borderId="2" xfId="0" applyNumberFormat="1" applyFont="1" applyBorder="1" applyAlignment="1">
      <alignment horizontal="right" vertical="center" wrapText="1"/>
    </xf>
    <xf numFmtId="169" fontId="59" fillId="0" borderId="2" xfId="0" applyNumberFormat="1" applyFont="1" applyBorder="1" applyAlignment="1">
      <alignment vertical="center"/>
    </xf>
    <xf numFmtId="0" fontId="61" fillId="0" borderId="2" xfId="0" applyFont="1" applyBorder="1"/>
    <xf numFmtId="0" fontId="35" fillId="0" borderId="0" xfId="3" applyFont="1" applyAlignment="1" applyProtection="1">
      <protection locked="0"/>
    </xf>
    <xf numFmtId="0" fontId="25" fillId="0" borderId="5" xfId="0" applyFont="1" applyBorder="1" applyAlignment="1" applyProtection="1">
      <alignment vertical="top"/>
      <protection locked="0"/>
    </xf>
    <xf numFmtId="0" fontId="25" fillId="0" borderId="0" xfId="0" applyFont="1" applyAlignment="1" applyProtection="1">
      <alignment vertical="top"/>
      <protection locked="0"/>
    </xf>
    <xf numFmtId="4" fontId="56" fillId="0" borderId="0" xfId="0" applyNumberFormat="1" applyFont="1"/>
    <xf numFmtId="4" fontId="62" fillId="0" borderId="21" xfId="0" applyNumberFormat="1" applyFont="1" applyBorder="1" applyAlignment="1">
      <alignment horizontal="right" vertical="center"/>
    </xf>
    <xf numFmtId="4" fontId="63" fillId="0" borderId="21" xfId="0" applyNumberFormat="1" applyFont="1" applyBorder="1" applyAlignment="1">
      <alignment horizontal="right" vertical="center"/>
    </xf>
    <xf numFmtId="164" fontId="0" fillId="0" borderId="0" xfId="2" applyFont="1"/>
    <xf numFmtId="2" fontId="0" fillId="0" borderId="0" xfId="0" applyNumberFormat="1"/>
    <xf numFmtId="0" fontId="33" fillId="0" borderId="0" xfId="0" applyFont="1"/>
    <xf numFmtId="0" fontId="35" fillId="0" borderId="0" xfId="3" applyFont="1" applyFill="1" applyAlignment="1" applyProtection="1">
      <protection locked="0"/>
    </xf>
    <xf numFmtId="2" fontId="56" fillId="0" borderId="2" xfId="0" applyNumberFormat="1" applyFont="1" applyBorder="1"/>
    <xf numFmtId="2" fontId="15" fillId="0" borderId="0" xfId="0" applyNumberFormat="1" applyFont="1" applyProtection="1">
      <protection locked="0"/>
    </xf>
    <xf numFmtId="4" fontId="15" fillId="0" borderId="2" xfId="9" applyNumberFormat="1" applyFont="1" applyBorder="1" applyProtection="1">
      <protection locked="0"/>
    </xf>
    <xf numFmtId="4" fontId="33" fillId="0" borderId="21" xfId="2609" applyNumberFormat="1" applyBorder="1" applyAlignment="1">
      <alignment horizontal="right" vertical="center"/>
    </xf>
    <xf numFmtId="4" fontId="64" fillId="0" borderId="21" xfId="0" applyNumberFormat="1" applyFont="1" applyBorder="1" applyAlignment="1">
      <alignment horizontal="right" vertical="center"/>
    </xf>
    <xf numFmtId="4" fontId="56" fillId="0" borderId="21" xfId="2610" applyNumberFormat="1" applyFont="1" applyBorder="1" applyAlignment="1">
      <alignment horizontal="right" vertical="center"/>
    </xf>
    <xf numFmtId="2" fontId="15" fillId="0" borderId="2" xfId="9" applyNumberFormat="1" applyFont="1" applyBorder="1" applyAlignment="1" applyProtection="1">
      <alignment wrapText="1"/>
      <protection locked="0"/>
    </xf>
    <xf numFmtId="0" fontId="53" fillId="0" borderId="2" xfId="0" applyFont="1" applyBorder="1" applyAlignment="1">
      <alignment horizontal="center" vertical="center" wrapText="1"/>
    </xf>
    <xf numFmtId="14" fontId="15" fillId="0" borderId="2" xfId="9" applyNumberFormat="1" applyFont="1" applyBorder="1" applyProtection="1">
      <protection locked="0"/>
    </xf>
    <xf numFmtId="4" fontId="15" fillId="0" borderId="2" xfId="0" applyNumberFormat="1" applyFont="1" applyBorder="1" applyAlignment="1" applyProtection="1">
      <alignment horizontal="right" vertical="center"/>
      <protection locked="0"/>
    </xf>
    <xf numFmtId="4" fontId="15" fillId="0" borderId="2" xfId="9" applyNumberFormat="1" applyFont="1" applyBorder="1" applyAlignment="1">
      <alignment vertical="center" wrapText="1"/>
    </xf>
    <xf numFmtId="4" fontId="15" fillId="0" borderId="3" xfId="9" applyNumberFormat="1" applyFont="1" applyBorder="1" applyAlignment="1" applyProtection="1">
      <alignment vertical="center" wrapText="1"/>
      <protection locked="0"/>
    </xf>
    <xf numFmtId="4" fontId="56" fillId="0" borderId="21" xfId="3363" applyNumberFormat="1" applyFont="1" applyBorder="1" applyAlignment="1">
      <alignment horizontal="right" vertical="center"/>
    </xf>
    <xf numFmtId="0" fontId="12" fillId="0" borderId="0" xfId="0" applyFont="1"/>
    <xf numFmtId="43" fontId="15" fillId="0" borderId="0" xfId="0" applyNumberFormat="1" applyFont="1" applyProtection="1">
      <protection locked="0"/>
    </xf>
    <xf numFmtId="0" fontId="53" fillId="0" borderId="2" xfId="0" applyFont="1" applyBorder="1"/>
    <xf numFmtId="0" fontId="53" fillId="0" borderId="0" xfId="0" applyFont="1"/>
    <xf numFmtId="10" fontId="53" fillId="0" borderId="2" xfId="0" applyNumberFormat="1" applyFont="1" applyBorder="1"/>
    <xf numFmtId="0" fontId="65" fillId="0" borderId="2" xfId="0" applyFont="1" applyBorder="1"/>
    <xf numFmtId="2" fontId="53" fillId="0" borderId="2" xfId="0" applyNumberFormat="1" applyFont="1" applyBorder="1"/>
    <xf numFmtId="9" fontId="16" fillId="0" borderId="0" xfId="10" applyFont="1" applyProtection="1">
      <protection locked="0"/>
    </xf>
    <xf numFmtId="169" fontId="58" fillId="0" borderId="2" xfId="0" applyNumberFormat="1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4" fontId="53" fillId="0" borderId="21" xfId="0" applyNumberFormat="1" applyFont="1" applyBorder="1" applyAlignment="1">
      <alignment horizontal="right" vertical="center"/>
    </xf>
    <xf numFmtId="4" fontId="15" fillId="0" borderId="2" xfId="9" applyNumberFormat="1" applyFont="1" applyBorder="1" applyAlignment="1" applyProtection="1">
      <alignment wrapText="1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4" fontId="16" fillId="0" borderId="2" xfId="0" applyNumberFormat="1" applyFont="1" applyBorder="1" applyAlignment="1" applyProtection="1">
      <alignment vertical="center"/>
      <protection locked="0"/>
    </xf>
    <xf numFmtId="4" fontId="62" fillId="0" borderId="2" xfId="0" applyNumberFormat="1" applyFont="1" applyBorder="1" applyAlignment="1">
      <alignment horizontal="right" vertical="center"/>
    </xf>
    <xf numFmtId="0" fontId="15" fillId="0" borderId="2" xfId="9" applyFont="1" applyBorder="1" applyAlignment="1" applyProtection="1">
      <alignment horizontal="center"/>
      <protection locked="0"/>
    </xf>
    <xf numFmtId="4" fontId="0" fillId="7" borderId="2" xfId="2" applyNumberFormat="1" applyFont="1" applyFill="1" applyBorder="1"/>
    <xf numFmtId="49" fontId="15" fillId="0" borderId="0" xfId="5" applyNumberFormat="1" applyFont="1" applyAlignment="1" applyProtection="1">
      <alignment horizontal="left" vertical="top" wrapText="1"/>
      <protection locked="0"/>
    </xf>
    <xf numFmtId="4" fontId="15" fillId="0" borderId="0" xfId="9" applyNumberFormat="1" applyFont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4" fontId="1" fillId="0" borderId="21" xfId="0" applyNumberFormat="1" applyFont="1" applyBorder="1" applyAlignment="1">
      <alignment horizontal="right" vertical="center"/>
    </xf>
    <xf numFmtId="0" fontId="1" fillId="0" borderId="0" xfId="0" applyFont="1"/>
    <xf numFmtId="4" fontId="1" fillId="0" borderId="0" xfId="0" applyNumberFormat="1" applyFont="1"/>
    <xf numFmtId="0" fontId="1" fillId="0" borderId="2" xfId="0" applyFont="1" applyBorder="1"/>
    <xf numFmtId="49" fontId="1" fillId="0" borderId="2" xfId="0" applyNumberFormat="1" applyFont="1" applyBorder="1"/>
    <xf numFmtId="0" fontId="69" fillId="0" borderId="2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49" fontId="15" fillId="0" borderId="2" xfId="5" applyNumberFormat="1" applyFont="1" applyBorder="1" applyAlignment="1" applyProtection="1">
      <alignment horizontal="left" vertical="top" wrapText="1"/>
      <protection locked="0"/>
    </xf>
    <xf numFmtId="4" fontId="15" fillId="0" borderId="2" xfId="5" applyNumberFormat="1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9" applyFont="1" applyAlignment="1" applyProtection="1">
      <alignment horizontal="left" wrapText="1"/>
      <protection locked="0"/>
    </xf>
    <xf numFmtId="0" fontId="15" fillId="0" borderId="6" xfId="9" applyFont="1" applyBorder="1" applyAlignment="1" applyProtection="1">
      <alignment horizontal="center"/>
      <protection locked="0"/>
    </xf>
    <xf numFmtId="0" fontId="15" fillId="0" borderId="3" xfId="9" applyFont="1" applyBorder="1" applyAlignment="1" applyProtection="1">
      <alignment horizontal="center"/>
      <protection locked="0"/>
    </xf>
    <xf numFmtId="0" fontId="15" fillId="0" borderId="2" xfId="9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41" fillId="0" borderId="0" xfId="9" applyFont="1" applyAlignment="1" applyProtection="1">
      <alignment horizontal="left" vertical="center" wrapText="1"/>
      <protection locked="0"/>
    </xf>
    <xf numFmtId="0" fontId="15" fillId="0" borderId="2" xfId="9" applyFont="1" applyBorder="1" applyAlignment="1" applyProtection="1">
      <alignment horizontal="center" vertical="center" wrapText="1"/>
      <protection locked="0"/>
    </xf>
    <xf numFmtId="0" fontId="15" fillId="0" borderId="2" xfId="9" applyFont="1" applyBorder="1" applyAlignment="1" applyProtection="1">
      <alignment horizontal="left" vertical="center" wrapText="1"/>
      <protection locked="0"/>
    </xf>
    <xf numFmtId="0" fontId="15" fillId="0" borderId="2" xfId="9" applyFont="1" applyBorder="1" applyAlignment="1" applyProtection="1">
      <alignment horizontal="left" wrapText="1"/>
      <protection locked="0"/>
    </xf>
    <xf numFmtId="0" fontId="42" fillId="9" borderId="2" xfId="9" applyFont="1" applyFill="1" applyBorder="1" applyAlignment="1" applyProtection="1">
      <alignment horizontal="center" vertical="center" wrapText="1"/>
      <protection locked="0"/>
    </xf>
    <xf numFmtId="4" fontId="42" fillId="0" borderId="0" xfId="9" applyNumberFormat="1" applyFont="1" applyAlignment="1" applyProtection="1">
      <alignment horizontal="left" vertical="center" wrapText="1"/>
      <protection locked="0"/>
    </xf>
    <xf numFmtId="4" fontId="42" fillId="0" borderId="2" xfId="9" applyNumberFormat="1" applyFont="1" applyBorder="1" applyAlignment="1" applyProtection="1">
      <alignment horizontal="center" vertical="center" wrapText="1"/>
      <protection locked="0"/>
    </xf>
    <xf numFmtId="0" fontId="42" fillId="0" borderId="2" xfId="9" applyFont="1" applyBorder="1" applyAlignment="1" applyProtection="1">
      <alignment horizontal="center" vertical="center" wrapText="1"/>
      <protection locked="0"/>
    </xf>
    <xf numFmtId="0" fontId="42" fillId="0" borderId="2" xfId="9" applyFont="1" applyBorder="1" applyAlignment="1" applyProtection="1">
      <alignment horizontal="center" vertical="top" wrapText="1"/>
      <protection locked="0"/>
    </xf>
    <xf numFmtId="4" fontId="42" fillId="0" borderId="2" xfId="9" applyNumberFormat="1" applyFont="1" applyBorder="1" applyAlignment="1" applyProtection="1">
      <alignment horizontal="left" vertical="center" wrapText="1"/>
      <protection locked="0"/>
    </xf>
    <xf numFmtId="0" fontId="42" fillId="0" borderId="11" xfId="9" applyFont="1" applyBorder="1" applyAlignment="1" applyProtection="1">
      <alignment horizontal="center" vertical="center" wrapText="1"/>
      <protection locked="0"/>
    </xf>
    <xf numFmtId="0" fontId="42" fillId="0" borderId="12" xfId="9" applyFont="1" applyBorder="1" applyAlignment="1" applyProtection="1">
      <alignment horizontal="center" vertical="center" wrapText="1"/>
      <protection locked="0"/>
    </xf>
    <xf numFmtId="0" fontId="42" fillId="0" borderId="1" xfId="9" applyFont="1" applyBorder="1" applyAlignment="1" applyProtection="1">
      <alignment horizontal="center" vertical="center" wrapText="1"/>
      <protection locked="0"/>
    </xf>
    <xf numFmtId="0" fontId="16" fillId="0" borderId="6" xfId="9" applyFont="1" applyBorder="1" applyAlignment="1" applyProtection="1">
      <alignment horizontal="center" vertical="center" wrapText="1"/>
      <protection locked="0"/>
    </xf>
    <xf numFmtId="0" fontId="16" fillId="0" borderId="3" xfId="9" applyFont="1" applyBorder="1" applyAlignment="1" applyProtection="1">
      <alignment horizontal="center" vertical="center" wrapText="1"/>
      <protection locked="0"/>
    </xf>
    <xf numFmtId="4" fontId="42" fillId="9" borderId="2" xfId="9" applyNumberFormat="1" applyFont="1" applyFill="1" applyBorder="1" applyAlignment="1" applyProtection="1">
      <alignment horizontal="center" vertical="center" wrapText="1"/>
      <protection locked="0"/>
    </xf>
    <xf numFmtId="0" fontId="41" fillId="0" borderId="0" xfId="9" applyFont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top" wrapText="1"/>
      <protection locked="0"/>
    </xf>
    <xf numFmtId="0" fontId="35" fillId="0" borderId="0" xfId="3" applyFont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42" fillId="9" borderId="8" xfId="9" applyFont="1" applyFill="1" applyBorder="1" applyAlignment="1" applyProtection="1">
      <alignment horizontal="center" vertical="center" wrapText="1"/>
      <protection locked="0"/>
    </xf>
    <xf numFmtId="0" fontId="42" fillId="9" borderId="9" xfId="9" applyFont="1" applyFill="1" applyBorder="1" applyAlignment="1" applyProtection="1">
      <alignment horizontal="center" vertical="center" wrapText="1"/>
      <protection locked="0"/>
    </xf>
    <xf numFmtId="0" fontId="42" fillId="0" borderId="6" xfId="9" applyFont="1" applyBorder="1" applyAlignment="1" applyProtection="1">
      <alignment horizontal="center" vertical="top" wrapText="1"/>
      <protection locked="0"/>
    </xf>
    <xf numFmtId="0" fontId="42" fillId="0" borderId="7" xfId="9" applyFont="1" applyBorder="1" applyAlignment="1" applyProtection="1">
      <alignment horizontal="center" vertical="top" wrapText="1"/>
      <protection locked="0"/>
    </xf>
    <xf numFmtId="0" fontId="42" fillId="0" borderId="3" xfId="9" applyFont="1" applyBorder="1" applyAlignment="1" applyProtection="1">
      <alignment horizontal="center" vertical="top" wrapText="1"/>
      <protection locked="0"/>
    </xf>
    <xf numFmtId="4" fontId="42" fillId="0" borderId="2" xfId="9" applyNumberFormat="1" applyFont="1" applyBorder="1" applyAlignment="1" applyProtection="1">
      <alignment horizontal="right" vertical="center" wrapText="1"/>
      <protection locked="0"/>
    </xf>
    <xf numFmtId="0" fontId="15" fillId="0" borderId="5" xfId="9" applyFont="1" applyBorder="1" applyAlignment="1" applyProtection="1">
      <alignment horizontal="center"/>
      <protection locked="0"/>
    </xf>
    <xf numFmtId="0" fontId="42" fillId="0" borderId="5" xfId="9" applyFont="1" applyBorder="1" applyAlignment="1" applyProtection="1">
      <alignment horizontal="center" vertical="center"/>
      <protection locked="0"/>
    </xf>
    <xf numFmtId="0" fontId="15" fillId="7" borderId="0" xfId="9" applyFont="1" applyFill="1" applyAlignment="1" applyProtection="1">
      <alignment horizontal="left"/>
      <protection locked="0"/>
    </xf>
    <xf numFmtId="0" fontId="15" fillId="4" borderId="2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4" fontId="15" fillId="0" borderId="2" xfId="5" applyNumberFormat="1" applyFont="1" applyBorder="1" applyAlignment="1" applyProtection="1">
      <alignment horizontal="center" vertical="top"/>
      <protection locked="0"/>
    </xf>
    <xf numFmtId="0" fontId="15" fillId="0" borderId="2" xfId="9" applyFont="1" applyBorder="1" applyAlignment="1" applyProtection="1">
      <alignment horizontal="center" wrapText="1"/>
      <protection locked="0"/>
    </xf>
    <xf numFmtId="0" fontId="15" fillId="0" borderId="0" xfId="9" applyFont="1" applyAlignment="1" applyProtection="1">
      <alignment horizontal="left" vertical="center" wrapText="1"/>
      <protection locked="0"/>
    </xf>
    <xf numFmtId="4" fontId="15" fillId="0" borderId="0" xfId="0" applyNumberFormat="1" applyFont="1" applyAlignment="1" applyProtection="1">
      <alignment horizontal="left"/>
      <protection locked="0"/>
    </xf>
    <xf numFmtId="4" fontId="16" fillId="0" borderId="0" xfId="0" applyNumberFormat="1" applyFont="1" applyAlignment="1" applyProtection="1">
      <alignment horizontal="center"/>
      <protection locked="0"/>
    </xf>
    <xf numFmtId="4" fontId="16" fillId="0" borderId="0" xfId="0" applyNumberFormat="1" applyFont="1" applyAlignment="1" applyProtection="1">
      <alignment vertical="top" wrapText="1"/>
      <protection locked="0"/>
    </xf>
    <xf numFmtId="0" fontId="13" fillId="0" borderId="0" xfId="3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 vertical="top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0" fontId="15" fillId="0" borderId="0" xfId="7" applyFont="1" applyAlignment="1" applyProtection="1">
      <alignment horizontal="left" vertical="top" wrapText="1"/>
      <protection locked="0"/>
    </xf>
    <xf numFmtId="0" fontId="15" fillId="2" borderId="0" xfId="7" applyFont="1" applyFill="1" applyAlignment="1" applyProtection="1">
      <alignment horizontal="left"/>
      <protection locked="0"/>
    </xf>
    <xf numFmtId="0" fontId="15" fillId="2" borderId="0" xfId="7" applyFont="1" applyFill="1" applyAlignment="1" applyProtection="1">
      <alignment horizontal="left" vertical="top" wrapText="1"/>
      <protection locked="0"/>
    </xf>
    <xf numFmtId="0" fontId="16" fillId="0" borderId="0" xfId="7" applyFont="1" applyAlignment="1" applyProtection="1">
      <alignment horizontal="left" wrapText="1"/>
      <protection locked="0"/>
    </xf>
    <xf numFmtId="0" fontId="15" fillId="0" borderId="0" xfId="7" applyFont="1" applyAlignment="1" applyProtection="1">
      <alignment horizontal="justify" vertical="top" wrapText="1"/>
      <protection locked="0"/>
    </xf>
    <xf numFmtId="0" fontId="15" fillId="0" borderId="0" xfId="7" applyFont="1" applyAlignment="1" applyProtection="1">
      <alignment horizontal="center" vertical="top" wrapText="1"/>
      <protection locked="0"/>
    </xf>
    <xf numFmtId="165" fontId="15" fillId="0" borderId="0" xfId="7" applyNumberFormat="1" applyFont="1" applyAlignment="1" applyProtection="1">
      <alignment horizontal="center" vertical="top" wrapText="1"/>
      <protection locked="0"/>
    </xf>
    <xf numFmtId="0" fontId="15" fillId="2" borderId="0" xfId="7" applyFont="1" applyFill="1" applyAlignment="1" applyProtection="1">
      <alignment horizontal="center"/>
      <protection locked="0"/>
    </xf>
    <xf numFmtId="4" fontId="15" fillId="0" borderId="0" xfId="7" applyNumberFormat="1" applyFont="1" applyAlignment="1" applyProtection="1">
      <alignment horizontal="left" vertical="top" wrapText="1"/>
      <protection locked="0"/>
    </xf>
    <xf numFmtId="4" fontId="15" fillId="0" borderId="0" xfId="7" applyNumberFormat="1" applyFont="1" applyAlignment="1" applyProtection="1">
      <alignment horizontal="left" wrapText="1"/>
      <protection locked="0"/>
    </xf>
    <xf numFmtId="0" fontId="15" fillId="0" borderId="0" xfId="7" applyFont="1" applyAlignment="1" applyProtection="1">
      <alignment horizontal="left" vertical="top"/>
      <protection locked="0"/>
    </xf>
    <xf numFmtId="0" fontId="15" fillId="2" borderId="0" xfId="7" applyFont="1" applyFill="1" applyAlignment="1" applyProtection="1">
      <alignment horizontal="left" wrapText="1"/>
      <protection locked="0"/>
    </xf>
    <xf numFmtId="0" fontId="15" fillId="2" borderId="0" xfId="7" applyFont="1" applyFill="1" applyAlignment="1" applyProtection="1">
      <alignment horizontal="left" vertical="top"/>
      <protection locked="0"/>
    </xf>
    <xf numFmtId="0" fontId="16" fillId="0" borderId="0" xfId="3" applyNumberFormat="1" applyFont="1" applyFill="1" applyAlignment="1" applyProtection="1">
      <alignment horizontal="left"/>
      <protection locked="0"/>
    </xf>
    <xf numFmtId="0" fontId="16" fillId="0" borderId="0" xfId="3" applyNumberFormat="1" applyFont="1" applyAlignment="1" applyProtection="1">
      <alignment horizontal="left"/>
      <protection locked="0"/>
    </xf>
    <xf numFmtId="0" fontId="16" fillId="0" borderId="0" xfId="7" applyFont="1" applyAlignment="1" applyProtection="1">
      <alignment horizontal="center" vertical="center" wrapText="1"/>
      <protection locked="0"/>
    </xf>
    <xf numFmtId="4" fontId="16" fillId="0" borderId="0" xfId="7" applyNumberFormat="1" applyFont="1" applyAlignment="1" applyProtection="1">
      <alignment horizontal="center" vertical="center" wrapText="1"/>
      <protection locked="0"/>
    </xf>
    <xf numFmtId="0" fontId="16" fillId="0" borderId="0" xfId="3" applyNumberFormat="1" applyFont="1" applyFill="1" applyAlignment="1" applyProtection="1">
      <protection locked="0"/>
    </xf>
    <xf numFmtId="0" fontId="15" fillId="2" borderId="0" xfId="7" applyFont="1" applyFill="1" applyAlignment="1" applyProtection="1">
      <alignment horizontal="center" vertical="top" wrapText="1"/>
      <protection locked="0"/>
    </xf>
    <xf numFmtId="0" fontId="15" fillId="2" borderId="0" xfId="7" applyFont="1" applyFill="1" applyAlignment="1" applyProtection="1">
      <alignment horizontal="justify" vertical="top" wrapText="1"/>
      <protection locked="0"/>
    </xf>
    <xf numFmtId="0" fontId="35" fillId="8" borderId="0" xfId="3" applyNumberFormat="1" applyFont="1" applyFill="1" applyAlignment="1" applyProtection="1">
      <alignment horizontal="left"/>
      <protection locked="0"/>
    </xf>
    <xf numFmtId="0" fontId="15" fillId="7" borderId="0" xfId="7" applyFont="1" applyFill="1" applyAlignment="1" applyProtection="1">
      <alignment horizontal="left" wrapText="1"/>
      <protection locked="0"/>
    </xf>
  </cellXfs>
  <cellStyles count="3366">
    <cellStyle name="BILANZ" xfId="1" xr:uid="{00000000-0005-0000-0000-000001000000}"/>
    <cellStyle name="Dane wejściowe 2" xfId="2605" xr:uid="{00000000-0005-0000-0000-000002000000}"/>
    <cellStyle name="Dziesi?tny 7" xfId="15" xr:uid="{00000000-0005-0000-0000-000003000000}"/>
    <cellStyle name="Dziesiętny" xfId="2" builtinId="3"/>
    <cellStyle name="Dziesiętny 10" xfId="16" xr:uid="{00000000-0005-0000-0000-000005000000}"/>
    <cellStyle name="Dziesiętny 10 2" xfId="17" xr:uid="{00000000-0005-0000-0000-000006000000}"/>
    <cellStyle name="Dziesiętny 10 2 2" xfId="18" xr:uid="{00000000-0005-0000-0000-000007000000}"/>
    <cellStyle name="Dziesiętny 10 2 2 2" xfId="19" xr:uid="{00000000-0005-0000-0000-000008000000}"/>
    <cellStyle name="Dziesiętny 10 2 2 2 2" xfId="20" xr:uid="{00000000-0005-0000-0000-000009000000}"/>
    <cellStyle name="Dziesiętny 10 2 2 2 2 2" xfId="21" xr:uid="{00000000-0005-0000-0000-00000A000000}"/>
    <cellStyle name="Dziesiętny 10 2 2 2 3" xfId="22" xr:uid="{00000000-0005-0000-0000-00000B000000}"/>
    <cellStyle name="Dziesiętny 10 2 2 2 3 2" xfId="23" xr:uid="{00000000-0005-0000-0000-00000C000000}"/>
    <cellStyle name="Dziesiętny 10 2 2 2 4" xfId="24" xr:uid="{00000000-0005-0000-0000-00000D000000}"/>
    <cellStyle name="Dziesiętny 10 2 2 3" xfId="25" xr:uid="{00000000-0005-0000-0000-00000E000000}"/>
    <cellStyle name="Dziesiętny 10 2 2 3 2" xfId="26" xr:uid="{00000000-0005-0000-0000-00000F000000}"/>
    <cellStyle name="Dziesiętny 10 2 2 4" xfId="27" xr:uid="{00000000-0005-0000-0000-000010000000}"/>
    <cellStyle name="Dziesiętny 10 2 2 4 2" xfId="28" xr:uid="{00000000-0005-0000-0000-000011000000}"/>
    <cellStyle name="Dziesiętny 10 2 2 5" xfId="29" xr:uid="{00000000-0005-0000-0000-000012000000}"/>
    <cellStyle name="Dziesiętny 10 2 3" xfId="30" xr:uid="{00000000-0005-0000-0000-000013000000}"/>
    <cellStyle name="Dziesiętny 10 2 3 2" xfId="31" xr:uid="{00000000-0005-0000-0000-000014000000}"/>
    <cellStyle name="Dziesiętny 10 2 3 2 2" xfId="32" xr:uid="{00000000-0005-0000-0000-000015000000}"/>
    <cellStyle name="Dziesiętny 10 2 3 3" xfId="33" xr:uid="{00000000-0005-0000-0000-000016000000}"/>
    <cellStyle name="Dziesiętny 10 2 3 3 2" xfId="34" xr:uid="{00000000-0005-0000-0000-000017000000}"/>
    <cellStyle name="Dziesiętny 10 2 3 4" xfId="35" xr:uid="{00000000-0005-0000-0000-000018000000}"/>
    <cellStyle name="Dziesiętny 10 2 4" xfId="36" xr:uid="{00000000-0005-0000-0000-000019000000}"/>
    <cellStyle name="Dziesiętny 10 2 4 2" xfId="37" xr:uid="{00000000-0005-0000-0000-00001A000000}"/>
    <cellStyle name="Dziesiętny 10 2 5" xfId="38" xr:uid="{00000000-0005-0000-0000-00001B000000}"/>
    <cellStyle name="Dziesiętny 10 2 5 2" xfId="39" xr:uid="{00000000-0005-0000-0000-00001C000000}"/>
    <cellStyle name="Dziesiętny 10 2 6" xfId="40" xr:uid="{00000000-0005-0000-0000-00001D000000}"/>
    <cellStyle name="Dziesiętny 10 3" xfId="41" xr:uid="{00000000-0005-0000-0000-00001E000000}"/>
    <cellStyle name="Dziesiętny 10 3 2" xfId="42" xr:uid="{00000000-0005-0000-0000-00001F000000}"/>
    <cellStyle name="Dziesiętny 10 3 2 2" xfId="43" xr:uid="{00000000-0005-0000-0000-000020000000}"/>
    <cellStyle name="Dziesiętny 10 3 2 2 2" xfId="44" xr:uid="{00000000-0005-0000-0000-000021000000}"/>
    <cellStyle name="Dziesiętny 10 3 2 3" xfId="45" xr:uid="{00000000-0005-0000-0000-000022000000}"/>
    <cellStyle name="Dziesiętny 10 3 2 3 2" xfId="46" xr:uid="{00000000-0005-0000-0000-000023000000}"/>
    <cellStyle name="Dziesiętny 10 3 2 4" xfId="47" xr:uid="{00000000-0005-0000-0000-000024000000}"/>
    <cellStyle name="Dziesiętny 10 3 3" xfId="48" xr:uid="{00000000-0005-0000-0000-000025000000}"/>
    <cellStyle name="Dziesiętny 10 3 3 2" xfId="49" xr:uid="{00000000-0005-0000-0000-000026000000}"/>
    <cellStyle name="Dziesiętny 10 3 4" xfId="50" xr:uid="{00000000-0005-0000-0000-000027000000}"/>
    <cellStyle name="Dziesiętny 10 3 4 2" xfId="51" xr:uid="{00000000-0005-0000-0000-000028000000}"/>
    <cellStyle name="Dziesiętny 10 3 5" xfId="52" xr:uid="{00000000-0005-0000-0000-000029000000}"/>
    <cellStyle name="Dziesiętny 10 4" xfId="53" xr:uid="{00000000-0005-0000-0000-00002A000000}"/>
    <cellStyle name="Dziesiętny 10 4 2" xfId="54" xr:uid="{00000000-0005-0000-0000-00002B000000}"/>
    <cellStyle name="Dziesiętny 10 4 2 2" xfId="55" xr:uid="{00000000-0005-0000-0000-00002C000000}"/>
    <cellStyle name="Dziesiętny 10 4 3" xfId="56" xr:uid="{00000000-0005-0000-0000-00002D000000}"/>
    <cellStyle name="Dziesiętny 10 4 3 2" xfId="57" xr:uid="{00000000-0005-0000-0000-00002E000000}"/>
    <cellStyle name="Dziesiętny 10 4 4" xfId="58" xr:uid="{00000000-0005-0000-0000-00002F000000}"/>
    <cellStyle name="Dziesiętny 10 5" xfId="59" xr:uid="{00000000-0005-0000-0000-000030000000}"/>
    <cellStyle name="Dziesiętny 10 5 2" xfId="60" xr:uid="{00000000-0005-0000-0000-000031000000}"/>
    <cellStyle name="Dziesiętny 10 6" xfId="61" xr:uid="{00000000-0005-0000-0000-000032000000}"/>
    <cellStyle name="Dziesiętny 10 6 2" xfId="62" xr:uid="{00000000-0005-0000-0000-000033000000}"/>
    <cellStyle name="Dziesiętny 10 7" xfId="63" xr:uid="{00000000-0005-0000-0000-000034000000}"/>
    <cellStyle name="Dziesiętny 11" xfId="64" xr:uid="{00000000-0005-0000-0000-000035000000}"/>
    <cellStyle name="Dziesiętny 11 2" xfId="65" xr:uid="{00000000-0005-0000-0000-000036000000}"/>
    <cellStyle name="Dziesiętny 11 2 2" xfId="66" xr:uid="{00000000-0005-0000-0000-000037000000}"/>
    <cellStyle name="Dziesiętny 11 2 2 2" xfId="67" xr:uid="{00000000-0005-0000-0000-000038000000}"/>
    <cellStyle name="Dziesiętny 11 2 2 2 2" xfId="68" xr:uid="{00000000-0005-0000-0000-000039000000}"/>
    <cellStyle name="Dziesiętny 11 2 2 2 2 2" xfId="69" xr:uid="{00000000-0005-0000-0000-00003A000000}"/>
    <cellStyle name="Dziesiętny 11 2 2 2 3" xfId="70" xr:uid="{00000000-0005-0000-0000-00003B000000}"/>
    <cellStyle name="Dziesiętny 11 2 2 2 3 2" xfId="71" xr:uid="{00000000-0005-0000-0000-00003C000000}"/>
    <cellStyle name="Dziesiętny 11 2 2 2 4" xfId="72" xr:uid="{00000000-0005-0000-0000-00003D000000}"/>
    <cellStyle name="Dziesiętny 11 2 2 3" xfId="73" xr:uid="{00000000-0005-0000-0000-00003E000000}"/>
    <cellStyle name="Dziesiętny 11 2 2 3 2" xfId="74" xr:uid="{00000000-0005-0000-0000-00003F000000}"/>
    <cellStyle name="Dziesiętny 11 2 2 4" xfId="75" xr:uid="{00000000-0005-0000-0000-000040000000}"/>
    <cellStyle name="Dziesiętny 11 2 2 4 2" xfId="76" xr:uid="{00000000-0005-0000-0000-000041000000}"/>
    <cellStyle name="Dziesiętny 11 2 2 5" xfId="77" xr:uid="{00000000-0005-0000-0000-000042000000}"/>
    <cellStyle name="Dziesiętny 11 2 3" xfId="78" xr:uid="{00000000-0005-0000-0000-000043000000}"/>
    <cellStyle name="Dziesiętny 11 2 3 2" xfId="79" xr:uid="{00000000-0005-0000-0000-000044000000}"/>
    <cellStyle name="Dziesiętny 11 2 3 2 2" xfId="80" xr:uid="{00000000-0005-0000-0000-000045000000}"/>
    <cellStyle name="Dziesiętny 11 2 3 3" xfId="81" xr:uid="{00000000-0005-0000-0000-000046000000}"/>
    <cellStyle name="Dziesiętny 11 2 3 3 2" xfId="82" xr:uid="{00000000-0005-0000-0000-000047000000}"/>
    <cellStyle name="Dziesiętny 11 2 3 4" xfId="83" xr:uid="{00000000-0005-0000-0000-000048000000}"/>
    <cellStyle name="Dziesiętny 11 2 4" xfId="84" xr:uid="{00000000-0005-0000-0000-000049000000}"/>
    <cellStyle name="Dziesiętny 11 2 4 2" xfId="85" xr:uid="{00000000-0005-0000-0000-00004A000000}"/>
    <cellStyle name="Dziesiętny 11 2 5" xfId="86" xr:uid="{00000000-0005-0000-0000-00004B000000}"/>
    <cellStyle name="Dziesiętny 11 2 5 2" xfId="87" xr:uid="{00000000-0005-0000-0000-00004C000000}"/>
    <cellStyle name="Dziesiętny 11 2 6" xfId="88" xr:uid="{00000000-0005-0000-0000-00004D000000}"/>
    <cellStyle name="Dziesiętny 11 3" xfId="89" xr:uid="{00000000-0005-0000-0000-00004E000000}"/>
    <cellStyle name="Dziesiętny 11 3 2" xfId="90" xr:uid="{00000000-0005-0000-0000-00004F000000}"/>
    <cellStyle name="Dziesiętny 11 3 2 2" xfId="91" xr:uid="{00000000-0005-0000-0000-000050000000}"/>
    <cellStyle name="Dziesiętny 11 3 2 2 2" xfId="92" xr:uid="{00000000-0005-0000-0000-000051000000}"/>
    <cellStyle name="Dziesiętny 11 3 2 3" xfId="93" xr:uid="{00000000-0005-0000-0000-000052000000}"/>
    <cellStyle name="Dziesiętny 11 3 2 3 2" xfId="94" xr:uid="{00000000-0005-0000-0000-000053000000}"/>
    <cellStyle name="Dziesiętny 11 3 2 4" xfId="95" xr:uid="{00000000-0005-0000-0000-000054000000}"/>
    <cellStyle name="Dziesiętny 11 3 3" xfId="96" xr:uid="{00000000-0005-0000-0000-000055000000}"/>
    <cellStyle name="Dziesiętny 11 3 3 2" xfId="97" xr:uid="{00000000-0005-0000-0000-000056000000}"/>
    <cellStyle name="Dziesiętny 11 3 4" xfId="98" xr:uid="{00000000-0005-0000-0000-000057000000}"/>
    <cellStyle name="Dziesiętny 11 3 4 2" xfId="99" xr:uid="{00000000-0005-0000-0000-000058000000}"/>
    <cellStyle name="Dziesiętny 11 3 5" xfId="100" xr:uid="{00000000-0005-0000-0000-000059000000}"/>
    <cellStyle name="Dziesiętny 11 4" xfId="101" xr:uid="{00000000-0005-0000-0000-00005A000000}"/>
    <cellStyle name="Dziesiętny 11 4 2" xfId="102" xr:uid="{00000000-0005-0000-0000-00005B000000}"/>
    <cellStyle name="Dziesiętny 11 4 2 2" xfId="103" xr:uid="{00000000-0005-0000-0000-00005C000000}"/>
    <cellStyle name="Dziesiętny 11 4 3" xfId="104" xr:uid="{00000000-0005-0000-0000-00005D000000}"/>
    <cellStyle name="Dziesiętny 11 4 3 2" xfId="105" xr:uid="{00000000-0005-0000-0000-00005E000000}"/>
    <cellStyle name="Dziesiętny 11 4 4" xfId="106" xr:uid="{00000000-0005-0000-0000-00005F000000}"/>
    <cellStyle name="Dziesiętny 11 5" xfId="107" xr:uid="{00000000-0005-0000-0000-000060000000}"/>
    <cellStyle name="Dziesiętny 11 5 2" xfId="108" xr:uid="{00000000-0005-0000-0000-000061000000}"/>
    <cellStyle name="Dziesiętny 11 6" xfId="109" xr:uid="{00000000-0005-0000-0000-000062000000}"/>
    <cellStyle name="Dziesiętny 11 6 2" xfId="110" xr:uid="{00000000-0005-0000-0000-000063000000}"/>
    <cellStyle name="Dziesiętny 11 7" xfId="111" xr:uid="{00000000-0005-0000-0000-000064000000}"/>
    <cellStyle name="Dziesiętny 12" xfId="112" xr:uid="{00000000-0005-0000-0000-000065000000}"/>
    <cellStyle name="Dziesiętny 12 2" xfId="113" xr:uid="{00000000-0005-0000-0000-000066000000}"/>
    <cellStyle name="Dziesiętny 12 2 2" xfId="114" xr:uid="{00000000-0005-0000-0000-000067000000}"/>
    <cellStyle name="Dziesiętny 12 2 2 2" xfId="115" xr:uid="{00000000-0005-0000-0000-000068000000}"/>
    <cellStyle name="Dziesiętny 12 2 2 2 2" xfId="116" xr:uid="{00000000-0005-0000-0000-000069000000}"/>
    <cellStyle name="Dziesiętny 12 2 2 3" xfId="117" xr:uid="{00000000-0005-0000-0000-00006A000000}"/>
    <cellStyle name="Dziesiętny 12 2 2 3 2" xfId="118" xr:uid="{00000000-0005-0000-0000-00006B000000}"/>
    <cellStyle name="Dziesiętny 12 2 2 4" xfId="119" xr:uid="{00000000-0005-0000-0000-00006C000000}"/>
    <cellStyle name="Dziesiętny 12 2 3" xfId="120" xr:uid="{00000000-0005-0000-0000-00006D000000}"/>
    <cellStyle name="Dziesiętny 12 2 3 2" xfId="121" xr:uid="{00000000-0005-0000-0000-00006E000000}"/>
    <cellStyle name="Dziesiętny 12 2 4" xfId="122" xr:uid="{00000000-0005-0000-0000-00006F000000}"/>
    <cellStyle name="Dziesiętny 12 2 4 2" xfId="123" xr:uid="{00000000-0005-0000-0000-000070000000}"/>
    <cellStyle name="Dziesiętny 12 2 5" xfId="124" xr:uid="{00000000-0005-0000-0000-000071000000}"/>
    <cellStyle name="Dziesiętny 12 3" xfId="125" xr:uid="{00000000-0005-0000-0000-000072000000}"/>
    <cellStyle name="Dziesiętny 12 3 2" xfId="126" xr:uid="{00000000-0005-0000-0000-000073000000}"/>
    <cellStyle name="Dziesiętny 12 3 2 2" xfId="127" xr:uid="{00000000-0005-0000-0000-000074000000}"/>
    <cellStyle name="Dziesiętny 12 3 3" xfId="128" xr:uid="{00000000-0005-0000-0000-000075000000}"/>
    <cellStyle name="Dziesiętny 12 3 3 2" xfId="129" xr:uid="{00000000-0005-0000-0000-000076000000}"/>
    <cellStyle name="Dziesiętny 12 3 4" xfId="130" xr:uid="{00000000-0005-0000-0000-000077000000}"/>
    <cellStyle name="Dziesiętny 12 4" xfId="131" xr:uid="{00000000-0005-0000-0000-000078000000}"/>
    <cellStyle name="Dziesiętny 12 4 2" xfId="132" xr:uid="{00000000-0005-0000-0000-000079000000}"/>
    <cellStyle name="Dziesiętny 12 5" xfId="133" xr:uid="{00000000-0005-0000-0000-00007A000000}"/>
    <cellStyle name="Dziesiętny 12 5 2" xfId="134" xr:uid="{00000000-0005-0000-0000-00007B000000}"/>
    <cellStyle name="Dziesiętny 12 6" xfId="135" xr:uid="{00000000-0005-0000-0000-00007C000000}"/>
    <cellStyle name="Dziesiętny 13" xfId="136" xr:uid="{00000000-0005-0000-0000-00007D000000}"/>
    <cellStyle name="Dziesiętny 13 2" xfId="137" xr:uid="{00000000-0005-0000-0000-00007E000000}"/>
    <cellStyle name="Dziesiętny 13 2 2" xfId="138" xr:uid="{00000000-0005-0000-0000-00007F000000}"/>
    <cellStyle name="Dziesiętny 13 2 2 2" xfId="139" xr:uid="{00000000-0005-0000-0000-000080000000}"/>
    <cellStyle name="Dziesiętny 13 2 2 2 2" xfId="140" xr:uid="{00000000-0005-0000-0000-000081000000}"/>
    <cellStyle name="Dziesiętny 13 2 2 3" xfId="141" xr:uid="{00000000-0005-0000-0000-000082000000}"/>
    <cellStyle name="Dziesiętny 13 2 2 3 2" xfId="142" xr:uid="{00000000-0005-0000-0000-000083000000}"/>
    <cellStyle name="Dziesiętny 13 2 2 4" xfId="143" xr:uid="{00000000-0005-0000-0000-000084000000}"/>
    <cellStyle name="Dziesiętny 13 2 3" xfId="144" xr:uid="{00000000-0005-0000-0000-000085000000}"/>
    <cellStyle name="Dziesiętny 13 2 3 2" xfId="145" xr:uid="{00000000-0005-0000-0000-000086000000}"/>
    <cellStyle name="Dziesiętny 13 2 4" xfId="146" xr:uid="{00000000-0005-0000-0000-000087000000}"/>
    <cellStyle name="Dziesiętny 13 2 4 2" xfId="147" xr:uid="{00000000-0005-0000-0000-000088000000}"/>
    <cellStyle name="Dziesiętny 13 2 5" xfId="148" xr:uid="{00000000-0005-0000-0000-000089000000}"/>
    <cellStyle name="Dziesiętny 13 3" xfId="149" xr:uid="{00000000-0005-0000-0000-00008A000000}"/>
    <cellStyle name="Dziesiętny 13 3 2" xfId="150" xr:uid="{00000000-0005-0000-0000-00008B000000}"/>
    <cellStyle name="Dziesiętny 13 3 2 2" xfId="151" xr:uid="{00000000-0005-0000-0000-00008C000000}"/>
    <cellStyle name="Dziesiętny 13 3 3" xfId="152" xr:uid="{00000000-0005-0000-0000-00008D000000}"/>
    <cellStyle name="Dziesiętny 13 3 3 2" xfId="153" xr:uid="{00000000-0005-0000-0000-00008E000000}"/>
    <cellStyle name="Dziesiętny 13 3 4" xfId="154" xr:uid="{00000000-0005-0000-0000-00008F000000}"/>
    <cellStyle name="Dziesiętny 13 4" xfId="155" xr:uid="{00000000-0005-0000-0000-000090000000}"/>
    <cellStyle name="Dziesiętny 13 4 2" xfId="156" xr:uid="{00000000-0005-0000-0000-000091000000}"/>
    <cellStyle name="Dziesiętny 13 5" xfId="157" xr:uid="{00000000-0005-0000-0000-000092000000}"/>
    <cellStyle name="Dziesiętny 13 5 2" xfId="158" xr:uid="{00000000-0005-0000-0000-000093000000}"/>
    <cellStyle name="Dziesiętny 13 6" xfId="159" xr:uid="{00000000-0005-0000-0000-000094000000}"/>
    <cellStyle name="Dziesiętny 14" xfId="160" xr:uid="{00000000-0005-0000-0000-000095000000}"/>
    <cellStyle name="Dziesiętny 14 2" xfId="161" xr:uid="{00000000-0005-0000-0000-000096000000}"/>
    <cellStyle name="Dziesiętny 14 2 2" xfId="162" xr:uid="{00000000-0005-0000-0000-000097000000}"/>
    <cellStyle name="Dziesiętny 14 2 2 2" xfId="163" xr:uid="{00000000-0005-0000-0000-000098000000}"/>
    <cellStyle name="Dziesiętny 14 2 2 2 2" xfId="164" xr:uid="{00000000-0005-0000-0000-000099000000}"/>
    <cellStyle name="Dziesiętny 14 2 2 3" xfId="165" xr:uid="{00000000-0005-0000-0000-00009A000000}"/>
    <cellStyle name="Dziesiętny 14 2 2 3 2" xfId="166" xr:uid="{00000000-0005-0000-0000-00009B000000}"/>
    <cellStyle name="Dziesiętny 14 2 2 4" xfId="167" xr:uid="{00000000-0005-0000-0000-00009C000000}"/>
    <cellStyle name="Dziesiętny 14 2 3" xfId="168" xr:uid="{00000000-0005-0000-0000-00009D000000}"/>
    <cellStyle name="Dziesiętny 14 2 3 2" xfId="169" xr:uid="{00000000-0005-0000-0000-00009E000000}"/>
    <cellStyle name="Dziesiętny 14 2 4" xfId="170" xr:uid="{00000000-0005-0000-0000-00009F000000}"/>
    <cellStyle name="Dziesiętny 14 2 4 2" xfId="171" xr:uid="{00000000-0005-0000-0000-0000A0000000}"/>
    <cellStyle name="Dziesiętny 14 2 5" xfId="172" xr:uid="{00000000-0005-0000-0000-0000A1000000}"/>
    <cellStyle name="Dziesiętny 14 3" xfId="173" xr:uid="{00000000-0005-0000-0000-0000A2000000}"/>
    <cellStyle name="Dziesiętny 14 3 2" xfId="174" xr:uid="{00000000-0005-0000-0000-0000A3000000}"/>
    <cellStyle name="Dziesiętny 14 3 2 2" xfId="175" xr:uid="{00000000-0005-0000-0000-0000A4000000}"/>
    <cellStyle name="Dziesiętny 14 3 3" xfId="176" xr:uid="{00000000-0005-0000-0000-0000A5000000}"/>
    <cellStyle name="Dziesiętny 14 3 3 2" xfId="177" xr:uid="{00000000-0005-0000-0000-0000A6000000}"/>
    <cellStyle name="Dziesiętny 14 3 4" xfId="178" xr:uid="{00000000-0005-0000-0000-0000A7000000}"/>
    <cellStyle name="Dziesiętny 14 4" xfId="179" xr:uid="{00000000-0005-0000-0000-0000A8000000}"/>
    <cellStyle name="Dziesiętny 14 4 2" xfId="180" xr:uid="{00000000-0005-0000-0000-0000A9000000}"/>
    <cellStyle name="Dziesiętny 14 5" xfId="181" xr:uid="{00000000-0005-0000-0000-0000AA000000}"/>
    <cellStyle name="Dziesiętny 14 5 2" xfId="182" xr:uid="{00000000-0005-0000-0000-0000AB000000}"/>
    <cellStyle name="Dziesiętny 14 6" xfId="183" xr:uid="{00000000-0005-0000-0000-0000AC000000}"/>
    <cellStyle name="Dziesiętny 15" xfId="184" xr:uid="{00000000-0005-0000-0000-0000AD000000}"/>
    <cellStyle name="Dziesiętny 15 2" xfId="185" xr:uid="{00000000-0005-0000-0000-0000AE000000}"/>
    <cellStyle name="Dziesiętny 15 2 2" xfId="186" xr:uid="{00000000-0005-0000-0000-0000AF000000}"/>
    <cellStyle name="Dziesiętny 15 2 2 2" xfId="187" xr:uid="{00000000-0005-0000-0000-0000B0000000}"/>
    <cellStyle name="Dziesiętny 15 2 3" xfId="188" xr:uid="{00000000-0005-0000-0000-0000B1000000}"/>
    <cellStyle name="Dziesiętny 15 2 3 2" xfId="189" xr:uid="{00000000-0005-0000-0000-0000B2000000}"/>
    <cellStyle name="Dziesiętny 15 2 4" xfId="190" xr:uid="{00000000-0005-0000-0000-0000B3000000}"/>
    <cellStyle name="Dziesiętny 15 3" xfId="191" xr:uid="{00000000-0005-0000-0000-0000B4000000}"/>
    <cellStyle name="Dziesiętny 15 3 2" xfId="192" xr:uid="{00000000-0005-0000-0000-0000B5000000}"/>
    <cellStyle name="Dziesiętny 15 4" xfId="193" xr:uid="{00000000-0005-0000-0000-0000B6000000}"/>
    <cellStyle name="Dziesiętny 15 4 2" xfId="194" xr:uid="{00000000-0005-0000-0000-0000B7000000}"/>
    <cellStyle name="Dziesiętny 15 5" xfId="195" xr:uid="{00000000-0005-0000-0000-0000B8000000}"/>
    <cellStyle name="Dziesiętny 16" xfId="196" xr:uid="{00000000-0005-0000-0000-0000B9000000}"/>
    <cellStyle name="Dziesiętny 16 2" xfId="197" xr:uid="{00000000-0005-0000-0000-0000BA000000}"/>
    <cellStyle name="Dziesiętny 16 2 2" xfId="198" xr:uid="{00000000-0005-0000-0000-0000BB000000}"/>
    <cellStyle name="Dziesiętny 16 2 2 2" xfId="199" xr:uid="{00000000-0005-0000-0000-0000BC000000}"/>
    <cellStyle name="Dziesiętny 16 2 3" xfId="200" xr:uid="{00000000-0005-0000-0000-0000BD000000}"/>
    <cellStyle name="Dziesiętny 16 2 3 2" xfId="201" xr:uid="{00000000-0005-0000-0000-0000BE000000}"/>
    <cellStyle name="Dziesiętny 16 2 4" xfId="202" xr:uid="{00000000-0005-0000-0000-0000BF000000}"/>
    <cellStyle name="Dziesiętny 16 3" xfId="203" xr:uid="{00000000-0005-0000-0000-0000C0000000}"/>
    <cellStyle name="Dziesiętny 16 3 2" xfId="204" xr:uid="{00000000-0005-0000-0000-0000C1000000}"/>
    <cellStyle name="Dziesiętny 16 4" xfId="205" xr:uid="{00000000-0005-0000-0000-0000C2000000}"/>
    <cellStyle name="Dziesiętny 16 4 2" xfId="206" xr:uid="{00000000-0005-0000-0000-0000C3000000}"/>
    <cellStyle name="Dziesiętny 16 5" xfId="207" xr:uid="{00000000-0005-0000-0000-0000C4000000}"/>
    <cellStyle name="Dziesiętny 17" xfId="208" xr:uid="{00000000-0005-0000-0000-0000C5000000}"/>
    <cellStyle name="Dziesiętny 17 2" xfId="209" xr:uid="{00000000-0005-0000-0000-0000C6000000}"/>
    <cellStyle name="Dziesiętny 17 2 2" xfId="210" xr:uid="{00000000-0005-0000-0000-0000C7000000}"/>
    <cellStyle name="Dziesiętny 17 2 2 2" xfId="211" xr:uid="{00000000-0005-0000-0000-0000C8000000}"/>
    <cellStyle name="Dziesiętny 17 2 3" xfId="212" xr:uid="{00000000-0005-0000-0000-0000C9000000}"/>
    <cellStyle name="Dziesiętny 17 2 3 2" xfId="213" xr:uid="{00000000-0005-0000-0000-0000CA000000}"/>
    <cellStyle name="Dziesiętny 17 2 4" xfId="214" xr:uid="{00000000-0005-0000-0000-0000CB000000}"/>
    <cellStyle name="Dziesiętny 17 3" xfId="215" xr:uid="{00000000-0005-0000-0000-0000CC000000}"/>
    <cellStyle name="Dziesiętny 17 3 2" xfId="216" xr:uid="{00000000-0005-0000-0000-0000CD000000}"/>
    <cellStyle name="Dziesiętny 17 3 2 2" xfId="217" xr:uid="{00000000-0005-0000-0000-0000CE000000}"/>
    <cellStyle name="Dziesiętny 17 3 3" xfId="218" xr:uid="{00000000-0005-0000-0000-0000CF000000}"/>
    <cellStyle name="Dziesiętny 17 4" xfId="219" xr:uid="{00000000-0005-0000-0000-0000D0000000}"/>
    <cellStyle name="Dziesiętny 17 4 2" xfId="220" xr:uid="{00000000-0005-0000-0000-0000D1000000}"/>
    <cellStyle name="Dziesiętny 17 5" xfId="221" xr:uid="{00000000-0005-0000-0000-0000D2000000}"/>
    <cellStyle name="Dziesiętny 17 5 2" xfId="222" xr:uid="{00000000-0005-0000-0000-0000D3000000}"/>
    <cellStyle name="Dziesiętny 17 6" xfId="223" xr:uid="{00000000-0005-0000-0000-0000D4000000}"/>
    <cellStyle name="Dziesiętny 18" xfId="224" xr:uid="{00000000-0005-0000-0000-0000D5000000}"/>
    <cellStyle name="Dziesiętny 18 2" xfId="225" xr:uid="{00000000-0005-0000-0000-0000D6000000}"/>
    <cellStyle name="Dziesiętny 18 2 2" xfId="226" xr:uid="{00000000-0005-0000-0000-0000D7000000}"/>
    <cellStyle name="Dziesiętny 18 3" xfId="227" xr:uid="{00000000-0005-0000-0000-0000D8000000}"/>
    <cellStyle name="Dziesiętny 18 3 2" xfId="228" xr:uid="{00000000-0005-0000-0000-0000D9000000}"/>
    <cellStyle name="Dziesiętny 18 4" xfId="229" xr:uid="{00000000-0005-0000-0000-0000DA000000}"/>
    <cellStyle name="Dziesiętny 19" xfId="230" xr:uid="{00000000-0005-0000-0000-0000DB000000}"/>
    <cellStyle name="Dziesiętny 19 2" xfId="231" xr:uid="{00000000-0005-0000-0000-0000DC000000}"/>
    <cellStyle name="Dziesiętny 19 2 2" xfId="232" xr:uid="{00000000-0005-0000-0000-0000DD000000}"/>
    <cellStyle name="Dziesiętny 19 3" xfId="233" xr:uid="{00000000-0005-0000-0000-0000DE000000}"/>
    <cellStyle name="Dziesiętny 19 3 2" xfId="234" xr:uid="{00000000-0005-0000-0000-0000DF000000}"/>
    <cellStyle name="Dziesiętny 19 4" xfId="235" xr:uid="{00000000-0005-0000-0000-0000E0000000}"/>
    <cellStyle name="Dziesiętny 2" xfId="14" xr:uid="{00000000-0005-0000-0000-0000E1000000}"/>
    <cellStyle name="Dziesiętny 2 2" xfId="236" xr:uid="{00000000-0005-0000-0000-0000E2000000}"/>
    <cellStyle name="Dziesiętny 2 2 2" xfId="237" xr:uid="{00000000-0005-0000-0000-0000E3000000}"/>
    <cellStyle name="Dziesiętny 2 3" xfId="238" xr:uid="{00000000-0005-0000-0000-0000E4000000}"/>
    <cellStyle name="Dziesiętny 2 3 2" xfId="239" xr:uid="{00000000-0005-0000-0000-0000E5000000}"/>
    <cellStyle name="Dziesiętny 2 3 2 2" xfId="2040" xr:uid="{00000000-0005-0000-0000-0000E6000000}"/>
    <cellStyle name="Dziesiętny 2 3 2 2 2" xfId="2415" xr:uid="{00000000-0005-0000-0000-0000E7000000}"/>
    <cellStyle name="Dziesiętny 2 3 2 2 2 2" xfId="3173" xr:uid="{534F506F-3E17-4457-954C-E2E6E4922305}"/>
    <cellStyle name="Dziesiętny 2 3 2 2 3" xfId="2802" xr:uid="{75D75D90-6E0B-4CE5-AE4A-2D3B0598218C}"/>
    <cellStyle name="Dziesiętny 2 3 2 3" xfId="2230" xr:uid="{00000000-0005-0000-0000-0000E8000000}"/>
    <cellStyle name="Dziesiętny 2 3 2 3 2" xfId="2988" xr:uid="{21701410-98D4-4D36-8187-CCECDE4A7013}"/>
    <cellStyle name="Dziesiętny 2 3 2 4" xfId="2617" xr:uid="{7C85797A-B441-4CD2-AC89-B0320B8E1E1C}"/>
    <cellStyle name="Dziesiętny 2 3 3" xfId="2039" xr:uid="{00000000-0005-0000-0000-0000E9000000}"/>
    <cellStyle name="Dziesiętny 2 3 3 2" xfId="2414" xr:uid="{00000000-0005-0000-0000-0000EA000000}"/>
    <cellStyle name="Dziesiętny 2 3 3 2 2" xfId="3172" xr:uid="{E86C9A77-CAC5-462B-9F74-0674A748D1D8}"/>
    <cellStyle name="Dziesiętny 2 3 3 3" xfId="2801" xr:uid="{F4E3DED2-85B2-47A7-A3B9-49915152E728}"/>
    <cellStyle name="Dziesiętny 2 3 4" xfId="2229" xr:uid="{00000000-0005-0000-0000-0000EB000000}"/>
    <cellStyle name="Dziesiętny 2 3 4 2" xfId="2987" xr:uid="{5CF3118F-FB26-446C-8A55-9DEE7BD01B1C}"/>
    <cellStyle name="Dziesiętny 2 3 5" xfId="2616" xr:uid="{669C91AC-3EB5-4577-82F9-73DD8B7DDF96}"/>
    <cellStyle name="Dziesiętny 2 4" xfId="240" xr:uid="{00000000-0005-0000-0000-0000EC000000}"/>
    <cellStyle name="Dziesiętny 2 4 2" xfId="241" xr:uid="{00000000-0005-0000-0000-0000ED000000}"/>
    <cellStyle name="Dziesiętny 2 4 2 2" xfId="2042" xr:uid="{00000000-0005-0000-0000-0000EE000000}"/>
    <cellStyle name="Dziesiętny 2 4 2 2 2" xfId="2417" xr:uid="{00000000-0005-0000-0000-0000EF000000}"/>
    <cellStyle name="Dziesiętny 2 4 2 2 2 2" xfId="3175" xr:uid="{C5F26306-6F68-4B82-ABA4-8209D24E971D}"/>
    <cellStyle name="Dziesiętny 2 4 2 2 3" xfId="2804" xr:uid="{A467CBC2-AE73-4720-A5EC-3632171DE96B}"/>
    <cellStyle name="Dziesiętny 2 4 2 3" xfId="2232" xr:uid="{00000000-0005-0000-0000-0000F0000000}"/>
    <cellStyle name="Dziesiętny 2 4 2 3 2" xfId="2990" xr:uid="{661B0022-E49D-4AD1-A6CC-8AAA29344449}"/>
    <cellStyle name="Dziesiętny 2 4 2 4" xfId="2619" xr:uid="{6237746A-25A3-4C6B-9719-C279CA90DAB2}"/>
    <cellStyle name="Dziesiętny 2 4 3" xfId="242" xr:uid="{00000000-0005-0000-0000-0000F1000000}"/>
    <cellStyle name="Dziesiętny 2 4 3 2" xfId="2043" xr:uid="{00000000-0005-0000-0000-0000F2000000}"/>
    <cellStyle name="Dziesiętny 2 4 3 2 2" xfId="2418" xr:uid="{00000000-0005-0000-0000-0000F3000000}"/>
    <cellStyle name="Dziesiętny 2 4 3 2 2 2" xfId="3176" xr:uid="{410E0F3F-A6F4-4277-9729-941B59CC8078}"/>
    <cellStyle name="Dziesiętny 2 4 3 2 3" xfId="2805" xr:uid="{A7771755-3616-4E30-B75E-FE038313C4AF}"/>
    <cellStyle name="Dziesiętny 2 4 3 3" xfId="2233" xr:uid="{00000000-0005-0000-0000-0000F4000000}"/>
    <cellStyle name="Dziesiętny 2 4 3 3 2" xfId="2991" xr:uid="{E35B8C88-D0A4-4C5E-8048-ADDC934E6B04}"/>
    <cellStyle name="Dziesiętny 2 4 3 4" xfId="2620" xr:uid="{EE4B75B5-4AE7-44C0-AC40-B91D65B531F1}"/>
    <cellStyle name="Dziesiętny 2 4 4" xfId="2041" xr:uid="{00000000-0005-0000-0000-0000F5000000}"/>
    <cellStyle name="Dziesiętny 2 4 4 2" xfId="2416" xr:uid="{00000000-0005-0000-0000-0000F6000000}"/>
    <cellStyle name="Dziesiętny 2 4 4 2 2" xfId="3174" xr:uid="{95B76A4A-1100-40F0-BF7B-3AF24204C52C}"/>
    <cellStyle name="Dziesiętny 2 4 4 3" xfId="2803" xr:uid="{10D58C15-A494-4AE3-8C62-3521EC271A34}"/>
    <cellStyle name="Dziesiętny 2 4 5" xfId="2231" xr:uid="{00000000-0005-0000-0000-0000F7000000}"/>
    <cellStyle name="Dziesiętny 2 4 5 2" xfId="2989" xr:uid="{C0B05675-B68E-4113-A485-047914EFF8B0}"/>
    <cellStyle name="Dziesiętny 2 4 6" xfId="2618" xr:uid="{DEA2C143-080C-44B6-9A68-9800B5173B72}"/>
    <cellStyle name="Dziesiętny 2 5" xfId="243" xr:uid="{00000000-0005-0000-0000-0000F8000000}"/>
    <cellStyle name="Dziesiętny 2 5 2" xfId="244" xr:uid="{00000000-0005-0000-0000-0000F9000000}"/>
    <cellStyle name="Dziesiętny 2 6" xfId="245" xr:uid="{00000000-0005-0000-0000-0000FA000000}"/>
    <cellStyle name="Dziesiętny 2 7" xfId="246" xr:uid="{00000000-0005-0000-0000-0000FB000000}"/>
    <cellStyle name="Dziesiętny 2 8" xfId="247" xr:uid="{00000000-0005-0000-0000-0000FC000000}"/>
    <cellStyle name="Dziesiętny 20" xfId="248" xr:uid="{00000000-0005-0000-0000-0000FD000000}"/>
    <cellStyle name="Dziesiętny 20 2" xfId="249" xr:uid="{00000000-0005-0000-0000-0000FE000000}"/>
    <cellStyle name="Dziesiętny 20 2 2" xfId="250" xr:uid="{00000000-0005-0000-0000-0000FF000000}"/>
    <cellStyle name="Dziesiętny 20 2 2 2" xfId="2045" xr:uid="{00000000-0005-0000-0000-000000010000}"/>
    <cellStyle name="Dziesiętny 20 2 2 2 2" xfId="2420" xr:uid="{00000000-0005-0000-0000-000001010000}"/>
    <cellStyle name="Dziesiętny 20 2 2 2 2 2" xfId="3178" xr:uid="{4EEA1AB7-4FE8-422F-B222-55DACE06B1E1}"/>
    <cellStyle name="Dziesiętny 20 2 2 2 3" xfId="2807" xr:uid="{E54BFCCD-6DE6-4422-9135-46A06FBD4DE1}"/>
    <cellStyle name="Dziesiętny 20 2 2 3" xfId="2235" xr:uid="{00000000-0005-0000-0000-000002010000}"/>
    <cellStyle name="Dziesiętny 20 2 2 3 2" xfId="2993" xr:uid="{3DFD438D-5E5F-4BBA-982D-FEA198F8E84B}"/>
    <cellStyle name="Dziesiętny 20 2 2 4" xfId="2622" xr:uid="{0EF68402-6D72-4E87-ABAA-BDBD832FC424}"/>
    <cellStyle name="Dziesiętny 20 2 3" xfId="2044" xr:uid="{00000000-0005-0000-0000-000003010000}"/>
    <cellStyle name="Dziesiętny 20 2 3 2" xfId="2419" xr:uid="{00000000-0005-0000-0000-000004010000}"/>
    <cellStyle name="Dziesiętny 20 2 3 2 2" xfId="3177" xr:uid="{4D191D88-7F12-43DD-8FDD-FC2A3BC8E12C}"/>
    <cellStyle name="Dziesiętny 20 2 3 3" xfId="2806" xr:uid="{713DFC33-DA43-4F3D-BF8A-A95493233B9C}"/>
    <cellStyle name="Dziesiętny 20 2 4" xfId="2234" xr:uid="{00000000-0005-0000-0000-000005010000}"/>
    <cellStyle name="Dziesiętny 20 2 4 2" xfId="2992" xr:uid="{BE78960C-46C5-4392-8347-C940C5324BCA}"/>
    <cellStyle name="Dziesiętny 20 2 5" xfId="2621" xr:uid="{7D5C2229-5484-4537-91A5-FD3A83A75771}"/>
    <cellStyle name="Dziesiętny 20 3" xfId="251" xr:uid="{00000000-0005-0000-0000-000006010000}"/>
    <cellStyle name="Dziesiętny 20 3 2" xfId="252" xr:uid="{00000000-0005-0000-0000-000007010000}"/>
    <cellStyle name="Dziesiętny 20 4" xfId="253" xr:uid="{00000000-0005-0000-0000-000008010000}"/>
    <cellStyle name="Dziesiętny 21" xfId="254" xr:uid="{00000000-0005-0000-0000-000009010000}"/>
    <cellStyle name="Dziesiętny 21 2" xfId="255" xr:uid="{00000000-0005-0000-0000-00000A010000}"/>
    <cellStyle name="Dziesiętny 21 2 2" xfId="256" xr:uid="{00000000-0005-0000-0000-00000B010000}"/>
    <cellStyle name="Dziesiętny 21 2 2 2" xfId="2048" xr:uid="{00000000-0005-0000-0000-00000C010000}"/>
    <cellStyle name="Dziesiętny 21 2 2 2 2" xfId="2423" xr:uid="{00000000-0005-0000-0000-00000D010000}"/>
    <cellStyle name="Dziesiętny 21 2 2 2 2 2" xfId="3181" xr:uid="{2AB39B32-4162-403D-A3EB-924644463554}"/>
    <cellStyle name="Dziesiętny 21 2 2 2 3" xfId="2810" xr:uid="{13F19250-D794-498D-91ED-3D22B8950686}"/>
    <cellStyle name="Dziesiętny 21 2 2 3" xfId="2238" xr:uid="{00000000-0005-0000-0000-00000E010000}"/>
    <cellStyle name="Dziesiętny 21 2 2 3 2" xfId="2996" xr:uid="{AB4B82C8-5A21-4BDF-90E2-DB842D33E325}"/>
    <cellStyle name="Dziesiętny 21 2 2 4" xfId="2625" xr:uid="{BC925CD9-88BD-4141-8595-19C57E89CA26}"/>
    <cellStyle name="Dziesiętny 21 2 3" xfId="2047" xr:uid="{00000000-0005-0000-0000-00000F010000}"/>
    <cellStyle name="Dziesiętny 21 2 3 2" xfId="2422" xr:uid="{00000000-0005-0000-0000-000010010000}"/>
    <cellStyle name="Dziesiętny 21 2 3 2 2" xfId="3180" xr:uid="{2456E4CC-9466-4FA2-A89C-45E1BE7D642D}"/>
    <cellStyle name="Dziesiętny 21 2 3 3" xfId="2809" xr:uid="{1ABF4827-45BA-4F75-891D-6F164C94D180}"/>
    <cellStyle name="Dziesiętny 21 2 4" xfId="2237" xr:uid="{00000000-0005-0000-0000-000011010000}"/>
    <cellStyle name="Dziesiętny 21 2 4 2" xfId="2995" xr:uid="{DB4E4AD5-C16A-4108-BFBF-C3D689364A54}"/>
    <cellStyle name="Dziesiętny 21 2 5" xfId="2624" xr:uid="{32100FEB-E9CB-461E-B73A-B1D8B78D4CA6}"/>
    <cellStyle name="Dziesiętny 21 3" xfId="257" xr:uid="{00000000-0005-0000-0000-000012010000}"/>
    <cellStyle name="Dziesiętny 21 3 2" xfId="2049" xr:uid="{00000000-0005-0000-0000-000013010000}"/>
    <cellStyle name="Dziesiętny 21 3 2 2" xfId="2424" xr:uid="{00000000-0005-0000-0000-000014010000}"/>
    <cellStyle name="Dziesiętny 21 3 2 2 2" xfId="3182" xr:uid="{61486333-C952-40C9-8F95-AF4F3EDB181A}"/>
    <cellStyle name="Dziesiętny 21 3 2 3" xfId="2811" xr:uid="{57EA2E32-8511-4932-880B-4035DE4ADBFD}"/>
    <cellStyle name="Dziesiętny 21 3 3" xfId="2239" xr:uid="{00000000-0005-0000-0000-000015010000}"/>
    <cellStyle name="Dziesiętny 21 3 3 2" xfId="2997" xr:uid="{F858EB6F-E3B4-4E23-AE44-64E4DD737720}"/>
    <cellStyle name="Dziesiętny 21 3 4" xfId="2626" xr:uid="{AAC204D4-FD27-4E72-BEAB-4088167F1222}"/>
    <cellStyle name="Dziesiętny 21 4" xfId="2046" xr:uid="{00000000-0005-0000-0000-000016010000}"/>
    <cellStyle name="Dziesiętny 21 4 2" xfId="2421" xr:uid="{00000000-0005-0000-0000-000017010000}"/>
    <cellStyle name="Dziesiętny 21 4 2 2" xfId="3179" xr:uid="{0F40B03D-8305-4B64-8CCB-06BB7E27EDA1}"/>
    <cellStyle name="Dziesiętny 21 4 3" xfId="2808" xr:uid="{A207F68B-AAAB-4D7B-8A53-F051C400A287}"/>
    <cellStyle name="Dziesiętny 21 5" xfId="2236" xr:uid="{00000000-0005-0000-0000-000018010000}"/>
    <cellStyle name="Dziesiętny 21 5 2" xfId="2994" xr:uid="{D54D5AD8-E49E-49C5-8BBD-28DC78BB1A05}"/>
    <cellStyle name="Dziesiętny 21 6" xfId="2623" xr:uid="{00ED5D97-2A4E-4ED3-984D-07BCFC981273}"/>
    <cellStyle name="Dziesiętny 22" xfId="258" xr:uid="{00000000-0005-0000-0000-000019010000}"/>
    <cellStyle name="Dziesiętny 22 2" xfId="259" xr:uid="{00000000-0005-0000-0000-00001A010000}"/>
    <cellStyle name="Dziesiętny 22 2 2" xfId="260" xr:uid="{00000000-0005-0000-0000-00001B010000}"/>
    <cellStyle name="Dziesiętny 22 2 2 2" xfId="2052" xr:uid="{00000000-0005-0000-0000-00001C010000}"/>
    <cellStyle name="Dziesiętny 22 2 2 2 2" xfId="2427" xr:uid="{00000000-0005-0000-0000-00001D010000}"/>
    <cellStyle name="Dziesiętny 22 2 2 2 2 2" xfId="3185" xr:uid="{CF3E9E72-3572-40EE-8BCD-ADB906E76F49}"/>
    <cellStyle name="Dziesiętny 22 2 2 2 3" xfId="2814" xr:uid="{E0E28BFF-F2C1-44BE-9E55-EE224B8D6D82}"/>
    <cellStyle name="Dziesiętny 22 2 2 3" xfId="2242" xr:uid="{00000000-0005-0000-0000-00001E010000}"/>
    <cellStyle name="Dziesiętny 22 2 2 3 2" xfId="3000" xr:uid="{5DDA33D8-6828-4BCD-9B1E-E2F0974EA747}"/>
    <cellStyle name="Dziesiętny 22 2 2 4" xfId="2629" xr:uid="{50782BCC-F777-4576-AED5-2A04D86080EF}"/>
    <cellStyle name="Dziesiętny 22 2 3" xfId="2051" xr:uid="{00000000-0005-0000-0000-00001F010000}"/>
    <cellStyle name="Dziesiętny 22 2 3 2" xfId="2426" xr:uid="{00000000-0005-0000-0000-000020010000}"/>
    <cellStyle name="Dziesiętny 22 2 3 2 2" xfId="3184" xr:uid="{BE494FEC-F5B7-4A92-9C8B-509637BCDE1D}"/>
    <cellStyle name="Dziesiętny 22 2 3 3" xfId="2813" xr:uid="{287632FD-EDFF-4A07-8B62-0F219CB83692}"/>
    <cellStyle name="Dziesiętny 22 2 4" xfId="2241" xr:uid="{00000000-0005-0000-0000-000021010000}"/>
    <cellStyle name="Dziesiętny 22 2 4 2" xfId="2999" xr:uid="{E5FE0878-04D8-484E-8AEF-6EA92E2E81EA}"/>
    <cellStyle name="Dziesiętny 22 2 5" xfId="2628" xr:uid="{7E738583-211A-4CCA-9589-D1CFA380446F}"/>
    <cellStyle name="Dziesiętny 22 3" xfId="261" xr:uid="{00000000-0005-0000-0000-000022010000}"/>
    <cellStyle name="Dziesiętny 22 3 2" xfId="2053" xr:uid="{00000000-0005-0000-0000-000023010000}"/>
    <cellStyle name="Dziesiętny 22 3 2 2" xfId="2428" xr:uid="{00000000-0005-0000-0000-000024010000}"/>
    <cellStyle name="Dziesiętny 22 3 2 2 2" xfId="3186" xr:uid="{ED6467DD-2CA3-4BE1-9FA5-934B31F03180}"/>
    <cellStyle name="Dziesiętny 22 3 2 3" xfId="2815" xr:uid="{E5811E94-1704-4D62-81B8-A6F467A702AA}"/>
    <cellStyle name="Dziesiętny 22 3 3" xfId="2243" xr:uid="{00000000-0005-0000-0000-000025010000}"/>
    <cellStyle name="Dziesiętny 22 3 3 2" xfId="3001" xr:uid="{B9DF635F-DCF4-4CAA-AEFE-92C7F95A9CDD}"/>
    <cellStyle name="Dziesiętny 22 3 4" xfId="2630" xr:uid="{82AA030B-9B8C-4DA3-8E3D-2EC5E1989047}"/>
    <cellStyle name="Dziesiętny 22 4" xfId="2050" xr:uid="{00000000-0005-0000-0000-000026010000}"/>
    <cellStyle name="Dziesiętny 22 4 2" xfId="2425" xr:uid="{00000000-0005-0000-0000-000027010000}"/>
    <cellStyle name="Dziesiętny 22 4 2 2" xfId="3183" xr:uid="{136DB6E2-15F7-4361-87BB-E193C1FD9578}"/>
    <cellStyle name="Dziesiętny 22 4 3" xfId="2812" xr:uid="{314F9553-D0F5-42BA-9E17-8AD4B9ABD3C8}"/>
    <cellStyle name="Dziesiętny 22 5" xfId="2240" xr:uid="{00000000-0005-0000-0000-000028010000}"/>
    <cellStyle name="Dziesiętny 22 5 2" xfId="2998" xr:uid="{D9EC5F1A-1AF4-43EB-942A-6CCAA6281E0A}"/>
    <cellStyle name="Dziesiętny 22 6" xfId="2627" xr:uid="{4299A2E1-9477-4FE5-BAEE-CE9094FAED63}"/>
    <cellStyle name="Dziesiętny 23" xfId="262" xr:uid="{00000000-0005-0000-0000-000029010000}"/>
    <cellStyle name="Dziesiętny 23 2" xfId="263" xr:uid="{00000000-0005-0000-0000-00002A010000}"/>
    <cellStyle name="Dziesiętny 23 2 2" xfId="2055" xr:uid="{00000000-0005-0000-0000-00002B010000}"/>
    <cellStyle name="Dziesiętny 23 2 2 2" xfId="2430" xr:uid="{00000000-0005-0000-0000-00002C010000}"/>
    <cellStyle name="Dziesiętny 23 2 2 2 2" xfId="3188" xr:uid="{DAA79D32-6D0D-4101-B09A-DE968C438F6F}"/>
    <cellStyle name="Dziesiętny 23 2 2 3" xfId="2817" xr:uid="{1AD04371-4EBC-4848-AE32-0F601FBFD9B7}"/>
    <cellStyle name="Dziesiętny 23 2 3" xfId="2245" xr:uid="{00000000-0005-0000-0000-00002D010000}"/>
    <cellStyle name="Dziesiętny 23 2 3 2" xfId="3003" xr:uid="{1ECAB13C-62DA-42EE-8628-7E3F7D3A2144}"/>
    <cellStyle name="Dziesiętny 23 2 4" xfId="2632" xr:uid="{C581883D-CF95-437D-B925-32F215449A49}"/>
    <cellStyle name="Dziesiętny 23 3" xfId="2054" xr:uid="{00000000-0005-0000-0000-00002E010000}"/>
    <cellStyle name="Dziesiętny 23 3 2" xfId="2429" xr:uid="{00000000-0005-0000-0000-00002F010000}"/>
    <cellStyle name="Dziesiętny 23 3 2 2" xfId="3187" xr:uid="{6B8786A0-7F98-489F-98ED-CC1EF06050C7}"/>
    <cellStyle name="Dziesiętny 23 3 3" xfId="2816" xr:uid="{B1E99272-E074-441C-A4B1-93263F2EC99F}"/>
    <cellStyle name="Dziesiętny 23 4" xfId="2244" xr:uid="{00000000-0005-0000-0000-000030010000}"/>
    <cellStyle name="Dziesiętny 23 4 2" xfId="3002" xr:uid="{761A913F-16BD-4216-B676-928D90B053E9}"/>
    <cellStyle name="Dziesiętny 23 5" xfId="2631" xr:uid="{EF381962-1039-4C7B-8614-B8C4EE7BB515}"/>
    <cellStyle name="Dziesiętny 24" xfId="264" xr:uid="{00000000-0005-0000-0000-000031010000}"/>
    <cellStyle name="Dziesiętny 24 2" xfId="265" xr:uid="{00000000-0005-0000-0000-000032010000}"/>
    <cellStyle name="Dziesiętny 25" xfId="266" xr:uid="{00000000-0005-0000-0000-000033010000}"/>
    <cellStyle name="Dziesiętny 25 2" xfId="267" xr:uid="{00000000-0005-0000-0000-000034010000}"/>
    <cellStyle name="Dziesiętny 25 2 2" xfId="2057" xr:uid="{00000000-0005-0000-0000-000035010000}"/>
    <cellStyle name="Dziesiętny 25 2 2 2" xfId="2432" xr:uid="{00000000-0005-0000-0000-000036010000}"/>
    <cellStyle name="Dziesiętny 25 2 2 2 2" xfId="3190" xr:uid="{7A433FC9-6B18-4F68-B288-752DB32DBD1B}"/>
    <cellStyle name="Dziesiętny 25 2 2 3" xfId="2819" xr:uid="{8A98BC3B-0308-4CAC-BC8C-ABC175891CF0}"/>
    <cellStyle name="Dziesiętny 25 2 3" xfId="2247" xr:uid="{00000000-0005-0000-0000-000037010000}"/>
    <cellStyle name="Dziesiętny 25 2 3 2" xfId="3005" xr:uid="{EE8E408B-C92E-4126-9871-0B969F0B1A1C}"/>
    <cellStyle name="Dziesiętny 25 2 4" xfId="2634" xr:uid="{EDAF8D15-3883-4606-8FEB-E1E9CC66597E}"/>
    <cellStyle name="Dziesiętny 25 3" xfId="2056" xr:uid="{00000000-0005-0000-0000-000038010000}"/>
    <cellStyle name="Dziesiętny 25 3 2" xfId="2431" xr:uid="{00000000-0005-0000-0000-000039010000}"/>
    <cellStyle name="Dziesiętny 25 3 2 2" xfId="3189" xr:uid="{81D36994-5B42-406C-BE99-4E703FE10660}"/>
    <cellStyle name="Dziesiętny 25 3 3" xfId="2818" xr:uid="{AD7C5745-745B-4511-B0EF-F74B60DB6350}"/>
    <cellStyle name="Dziesiętny 25 4" xfId="2246" xr:uid="{00000000-0005-0000-0000-00003A010000}"/>
    <cellStyle name="Dziesiętny 25 4 2" xfId="3004" xr:uid="{DA0091D1-41D8-4494-AACB-F2FF1AC2F196}"/>
    <cellStyle name="Dziesiętny 25 5" xfId="2633" xr:uid="{DA974F92-D343-4F26-9802-F6F534B20F70}"/>
    <cellStyle name="Dziesiętny 26" xfId="268" xr:uid="{00000000-0005-0000-0000-00003B010000}"/>
    <cellStyle name="Dziesiętny 26 2" xfId="269" xr:uid="{00000000-0005-0000-0000-00003C010000}"/>
    <cellStyle name="Dziesiętny 26 2 2" xfId="2059" xr:uid="{00000000-0005-0000-0000-00003D010000}"/>
    <cellStyle name="Dziesiętny 26 2 2 2" xfId="2434" xr:uid="{00000000-0005-0000-0000-00003E010000}"/>
    <cellStyle name="Dziesiętny 26 2 2 2 2" xfId="3192" xr:uid="{3828603D-4065-44A2-988B-4988E19BDCFD}"/>
    <cellStyle name="Dziesiętny 26 2 2 3" xfId="2821" xr:uid="{E36ADE7E-BCFB-4DDC-80D7-0278DF044FE7}"/>
    <cellStyle name="Dziesiętny 26 2 3" xfId="2249" xr:uid="{00000000-0005-0000-0000-00003F010000}"/>
    <cellStyle name="Dziesiętny 26 2 3 2" xfId="3007" xr:uid="{F917C390-EC25-419C-8D42-7F106A53BED3}"/>
    <cellStyle name="Dziesiętny 26 2 4" xfId="2636" xr:uid="{58FF3B1E-D5AF-44FC-8132-E769E95274E4}"/>
    <cellStyle name="Dziesiętny 26 3" xfId="2058" xr:uid="{00000000-0005-0000-0000-000040010000}"/>
    <cellStyle name="Dziesiętny 26 3 2" xfId="2433" xr:uid="{00000000-0005-0000-0000-000041010000}"/>
    <cellStyle name="Dziesiętny 26 3 2 2" xfId="3191" xr:uid="{711E5706-1EF9-4058-B4F8-2DB7FC58605E}"/>
    <cellStyle name="Dziesiętny 26 3 3" xfId="2820" xr:uid="{9767157D-FCE8-40C2-AD3D-188CCF8FC56E}"/>
    <cellStyle name="Dziesiętny 26 4" xfId="2248" xr:uid="{00000000-0005-0000-0000-000042010000}"/>
    <cellStyle name="Dziesiętny 26 4 2" xfId="3006" xr:uid="{9782BB72-6DB9-4DB2-BCE5-7C15D1737C81}"/>
    <cellStyle name="Dziesiętny 26 5" xfId="2635" xr:uid="{4FC01FC8-0595-438E-8F22-CC985764AC26}"/>
    <cellStyle name="Dziesiętny 27" xfId="270" xr:uid="{00000000-0005-0000-0000-000043010000}"/>
    <cellStyle name="Dziesiętny 27 2" xfId="271" xr:uid="{00000000-0005-0000-0000-000044010000}"/>
    <cellStyle name="Dziesiętny 27 2 2" xfId="2061" xr:uid="{00000000-0005-0000-0000-000045010000}"/>
    <cellStyle name="Dziesiętny 27 2 2 2" xfId="2436" xr:uid="{00000000-0005-0000-0000-000046010000}"/>
    <cellStyle name="Dziesiętny 27 2 2 2 2" xfId="3194" xr:uid="{0A9470D3-EED1-406B-8189-80CEB6ADDACB}"/>
    <cellStyle name="Dziesiętny 27 2 2 3" xfId="2823" xr:uid="{34805A42-CA2C-4491-B912-891FC98792BE}"/>
    <cellStyle name="Dziesiętny 27 2 3" xfId="2251" xr:uid="{00000000-0005-0000-0000-000047010000}"/>
    <cellStyle name="Dziesiętny 27 2 3 2" xfId="3009" xr:uid="{7D2BC0C5-8264-48F0-A134-9978C3A79B5B}"/>
    <cellStyle name="Dziesiętny 27 2 4" xfId="2638" xr:uid="{14653999-5A4D-44BF-83B0-0684B5C3A5A2}"/>
    <cellStyle name="Dziesiętny 27 3" xfId="2060" xr:uid="{00000000-0005-0000-0000-000048010000}"/>
    <cellStyle name="Dziesiętny 27 3 2" xfId="2435" xr:uid="{00000000-0005-0000-0000-000049010000}"/>
    <cellStyle name="Dziesiętny 27 3 2 2" xfId="3193" xr:uid="{0EF90205-1119-46C8-B778-47FD0C8AC8EE}"/>
    <cellStyle name="Dziesiętny 27 3 3" xfId="2822" xr:uid="{CA89CD3B-887B-4371-A722-8E4C9CCC303D}"/>
    <cellStyle name="Dziesiętny 27 4" xfId="2250" xr:uid="{00000000-0005-0000-0000-00004A010000}"/>
    <cellStyle name="Dziesiętny 27 4 2" xfId="3008" xr:uid="{8752513A-B356-4BE3-B9CB-E9016804B667}"/>
    <cellStyle name="Dziesiętny 27 5" xfId="2637" xr:uid="{3B270002-DE4E-4771-8BA9-2700373DF8D9}"/>
    <cellStyle name="Dziesiętny 28" xfId="272" xr:uid="{00000000-0005-0000-0000-00004B010000}"/>
    <cellStyle name="Dziesiętny 28 2" xfId="273" xr:uid="{00000000-0005-0000-0000-00004C010000}"/>
    <cellStyle name="Dziesiętny 28 2 2" xfId="2063" xr:uid="{00000000-0005-0000-0000-00004D010000}"/>
    <cellStyle name="Dziesiętny 28 2 2 2" xfId="2438" xr:uid="{00000000-0005-0000-0000-00004E010000}"/>
    <cellStyle name="Dziesiętny 28 2 2 2 2" xfId="3196" xr:uid="{F1D2C18C-8491-4C74-8051-F103CD166AAA}"/>
    <cellStyle name="Dziesiętny 28 2 2 3" xfId="2825" xr:uid="{9650694D-8CBF-40B5-9507-882686985136}"/>
    <cellStyle name="Dziesiętny 28 2 3" xfId="2253" xr:uid="{00000000-0005-0000-0000-00004F010000}"/>
    <cellStyle name="Dziesiętny 28 2 3 2" xfId="3011" xr:uid="{B3B89600-ED33-4B8E-AD60-00B8795F75A4}"/>
    <cellStyle name="Dziesiętny 28 2 4" xfId="2640" xr:uid="{0C0771DF-FF4B-4E06-BA0B-640904C3173C}"/>
    <cellStyle name="Dziesiętny 28 3" xfId="2062" xr:uid="{00000000-0005-0000-0000-000050010000}"/>
    <cellStyle name="Dziesiętny 28 3 2" xfId="2437" xr:uid="{00000000-0005-0000-0000-000051010000}"/>
    <cellStyle name="Dziesiętny 28 3 2 2" xfId="3195" xr:uid="{0FEFE0DA-BB23-4BC2-9A0E-86D59B44DF51}"/>
    <cellStyle name="Dziesiętny 28 3 3" xfId="2824" xr:uid="{C8537D2E-E9B1-4073-A146-01246D781903}"/>
    <cellStyle name="Dziesiętny 28 4" xfId="2252" xr:uid="{00000000-0005-0000-0000-000052010000}"/>
    <cellStyle name="Dziesiętny 28 4 2" xfId="3010" xr:uid="{32FCC46D-E044-47D7-B20F-7732D1CC530A}"/>
    <cellStyle name="Dziesiętny 28 5" xfId="2639" xr:uid="{4FAB80B4-C513-45DC-87F2-EDC52415420B}"/>
    <cellStyle name="Dziesiętny 29" xfId="274" xr:uid="{00000000-0005-0000-0000-000053010000}"/>
    <cellStyle name="Dziesiętny 3" xfId="275" xr:uid="{00000000-0005-0000-0000-000054010000}"/>
    <cellStyle name="Dziesiętny 3 2" xfId="276" xr:uid="{00000000-0005-0000-0000-000055010000}"/>
    <cellStyle name="Dziesiętny 3 2 2" xfId="277" xr:uid="{00000000-0005-0000-0000-000056010000}"/>
    <cellStyle name="Dziesiętny 3 2 2 2" xfId="2066" xr:uid="{00000000-0005-0000-0000-000057010000}"/>
    <cellStyle name="Dziesiętny 3 2 2 2 2" xfId="2441" xr:uid="{00000000-0005-0000-0000-000058010000}"/>
    <cellStyle name="Dziesiętny 3 2 2 2 2 2" xfId="3199" xr:uid="{2E951B8A-AD60-4D3F-9093-FC0F5BB31F42}"/>
    <cellStyle name="Dziesiętny 3 2 2 2 3" xfId="2828" xr:uid="{B490B17B-CD92-4E5D-A07E-8986D5E2764F}"/>
    <cellStyle name="Dziesiętny 3 2 2 3" xfId="2256" xr:uid="{00000000-0005-0000-0000-000059010000}"/>
    <cellStyle name="Dziesiętny 3 2 2 3 2" xfId="3014" xr:uid="{658B3266-3524-49C0-948A-E49D6B62C968}"/>
    <cellStyle name="Dziesiętny 3 2 2 4" xfId="2643" xr:uid="{C5938F5F-0102-42F9-85EC-8256D6CE4C3C}"/>
    <cellStyle name="Dziesiętny 3 2 3" xfId="2065" xr:uid="{00000000-0005-0000-0000-00005A010000}"/>
    <cellStyle name="Dziesiętny 3 2 3 2" xfId="2440" xr:uid="{00000000-0005-0000-0000-00005B010000}"/>
    <cellStyle name="Dziesiętny 3 2 3 2 2" xfId="3198" xr:uid="{96B09208-0E1E-499B-AB48-91C9992999F6}"/>
    <cellStyle name="Dziesiętny 3 2 3 3" xfId="2827" xr:uid="{B911596F-3334-4C6D-9AD5-C9166650B3B2}"/>
    <cellStyle name="Dziesiętny 3 2 4" xfId="2255" xr:uid="{00000000-0005-0000-0000-00005C010000}"/>
    <cellStyle name="Dziesiętny 3 2 4 2" xfId="3013" xr:uid="{BA3ED334-5200-42C9-A2D3-22F7B89EAD59}"/>
    <cellStyle name="Dziesiętny 3 2 5" xfId="2642" xr:uid="{43A96B37-CF1E-43C0-9E22-7549F259CA84}"/>
    <cellStyle name="Dziesiętny 3 3" xfId="278" xr:uid="{00000000-0005-0000-0000-00005D010000}"/>
    <cellStyle name="Dziesiętny 3 3 2" xfId="279" xr:uid="{00000000-0005-0000-0000-00005E010000}"/>
    <cellStyle name="Dziesiętny 3 3 2 2" xfId="2068" xr:uid="{00000000-0005-0000-0000-00005F010000}"/>
    <cellStyle name="Dziesiętny 3 3 2 2 2" xfId="2443" xr:uid="{00000000-0005-0000-0000-000060010000}"/>
    <cellStyle name="Dziesiętny 3 3 2 2 2 2" xfId="3201" xr:uid="{8557D816-698E-4D1C-950A-E2E4F20D2AC5}"/>
    <cellStyle name="Dziesiętny 3 3 2 2 3" xfId="2830" xr:uid="{2F192B81-1AF2-4359-BD92-2735B02ADEB2}"/>
    <cellStyle name="Dziesiętny 3 3 2 3" xfId="2258" xr:uid="{00000000-0005-0000-0000-000061010000}"/>
    <cellStyle name="Dziesiętny 3 3 2 3 2" xfId="3016" xr:uid="{FCDE60B3-0BA2-43C9-AAAC-A21EC67FCF53}"/>
    <cellStyle name="Dziesiętny 3 3 2 4" xfId="2645" xr:uid="{0D5FF047-08BF-45C8-A975-6759657018C3}"/>
    <cellStyle name="Dziesiętny 3 3 3" xfId="2067" xr:uid="{00000000-0005-0000-0000-000062010000}"/>
    <cellStyle name="Dziesiętny 3 3 3 2" xfId="2442" xr:uid="{00000000-0005-0000-0000-000063010000}"/>
    <cellStyle name="Dziesiętny 3 3 3 2 2" xfId="3200" xr:uid="{0E173953-8D36-4E22-91E8-DB17E1AAC4E4}"/>
    <cellStyle name="Dziesiętny 3 3 3 3" xfId="2829" xr:uid="{BF18B8BC-A7F3-4E2B-890C-7EDC1E01F5DB}"/>
    <cellStyle name="Dziesiętny 3 3 4" xfId="2257" xr:uid="{00000000-0005-0000-0000-000064010000}"/>
    <cellStyle name="Dziesiętny 3 3 4 2" xfId="3015" xr:uid="{0D3102A5-7647-410D-B645-432E140F99C1}"/>
    <cellStyle name="Dziesiętny 3 3 5" xfId="2644" xr:uid="{20CE81AD-09BC-4407-ABE5-E6C7850BFC2C}"/>
    <cellStyle name="Dziesiętny 3 4" xfId="280" xr:uid="{00000000-0005-0000-0000-000065010000}"/>
    <cellStyle name="Dziesiętny 3 4 2" xfId="2069" xr:uid="{00000000-0005-0000-0000-000066010000}"/>
    <cellStyle name="Dziesiętny 3 4 2 2" xfId="2444" xr:uid="{00000000-0005-0000-0000-000067010000}"/>
    <cellStyle name="Dziesiętny 3 4 2 2 2" xfId="3202" xr:uid="{68E9599E-EF36-47A1-8B91-5259AE286459}"/>
    <cellStyle name="Dziesiętny 3 4 2 3" xfId="2831" xr:uid="{675EF6D4-637F-40C1-B687-EF9B08751A50}"/>
    <cellStyle name="Dziesiętny 3 4 3" xfId="2259" xr:uid="{00000000-0005-0000-0000-000068010000}"/>
    <cellStyle name="Dziesiętny 3 4 3 2" xfId="3017" xr:uid="{66B6B9D8-F3FC-4B72-A7E0-F64998230FB7}"/>
    <cellStyle name="Dziesiętny 3 4 4" xfId="2646" xr:uid="{635AB13C-9A6E-46ED-92CB-3D94C356EE7B}"/>
    <cellStyle name="Dziesiętny 3 5" xfId="281" xr:uid="{00000000-0005-0000-0000-000069010000}"/>
    <cellStyle name="Dziesiętny 3 6" xfId="282" xr:uid="{00000000-0005-0000-0000-00006A010000}"/>
    <cellStyle name="Dziesiętny 3 7" xfId="2064" xr:uid="{00000000-0005-0000-0000-00006B010000}"/>
    <cellStyle name="Dziesiętny 3 7 2" xfId="2439" xr:uid="{00000000-0005-0000-0000-00006C010000}"/>
    <cellStyle name="Dziesiętny 3 7 2 2" xfId="3197" xr:uid="{989DDA17-628A-456C-832E-BECB99F5EAF6}"/>
    <cellStyle name="Dziesiętny 3 7 3" xfId="2826" xr:uid="{087C73EF-4656-4DFE-A1EC-BF889F89848E}"/>
    <cellStyle name="Dziesiętny 3 8" xfId="2254" xr:uid="{00000000-0005-0000-0000-00006D010000}"/>
    <cellStyle name="Dziesiętny 3 8 2" xfId="3012" xr:uid="{8465EF54-6A68-41E1-B547-C5D876808812}"/>
    <cellStyle name="Dziesiętny 3 9" xfId="2641" xr:uid="{2445C4F2-CDF8-4960-8577-9BC33F02FC63}"/>
    <cellStyle name="Dziesiętny 30" xfId="283" xr:uid="{00000000-0005-0000-0000-00006E010000}"/>
    <cellStyle name="Dziesiętny 31" xfId="284" xr:uid="{00000000-0005-0000-0000-00006F010000}"/>
    <cellStyle name="Dziesiętny 32" xfId="285" xr:uid="{00000000-0005-0000-0000-000070010000}"/>
    <cellStyle name="Dziesiętny 33" xfId="286" xr:uid="{00000000-0005-0000-0000-000071010000}"/>
    <cellStyle name="Dziesiętny 34" xfId="287" xr:uid="{00000000-0005-0000-0000-000072010000}"/>
    <cellStyle name="Dziesiętny 35" xfId="2612" xr:uid="{AA6DDC02-125B-4267-B80D-8D8222A131A2}"/>
    <cellStyle name="Dziesiętny 36" xfId="3364" xr:uid="{FF5BA114-C397-4C09-BCE1-C820FD5CB456}"/>
    <cellStyle name="Dziesiętny 4" xfId="288" xr:uid="{00000000-0005-0000-0000-000073010000}"/>
    <cellStyle name="Dziesiętny 4 10" xfId="289" xr:uid="{00000000-0005-0000-0000-000074010000}"/>
    <cellStyle name="Dziesiętny 4 10 2" xfId="290" xr:uid="{00000000-0005-0000-0000-000075010000}"/>
    <cellStyle name="Dziesiętny 4 11" xfId="291" xr:uid="{00000000-0005-0000-0000-000076010000}"/>
    <cellStyle name="Dziesiętny 4 12" xfId="292" xr:uid="{00000000-0005-0000-0000-000077010000}"/>
    <cellStyle name="Dziesiętny 4 2" xfId="293" xr:uid="{00000000-0005-0000-0000-000078010000}"/>
    <cellStyle name="Dziesiętny 4 2 10" xfId="294" xr:uid="{00000000-0005-0000-0000-000079010000}"/>
    <cellStyle name="Dziesiętny 4 2 2" xfId="295" xr:uid="{00000000-0005-0000-0000-00007A010000}"/>
    <cellStyle name="Dziesiętny 4 2 2 2" xfId="296" xr:uid="{00000000-0005-0000-0000-00007B010000}"/>
    <cellStyle name="Dziesiętny 4 2 2 2 2" xfId="297" xr:uid="{00000000-0005-0000-0000-00007C010000}"/>
    <cellStyle name="Dziesiętny 4 2 2 2 2 2" xfId="298" xr:uid="{00000000-0005-0000-0000-00007D010000}"/>
    <cellStyle name="Dziesiętny 4 2 2 2 2 2 2" xfId="299" xr:uid="{00000000-0005-0000-0000-00007E010000}"/>
    <cellStyle name="Dziesiętny 4 2 2 2 2 2 2 2" xfId="300" xr:uid="{00000000-0005-0000-0000-00007F010000}"/>
    <cellStyle name="Dziesiętny 4 2 2 2 2 2 2 2 2" xfId="301" xr:uid="{00000000-0005-0000-0000-000080010000}"/>
    <cellStyle name="Dziesiętny 4 2 2 2 2 2 2 3" xfId="302" xr:uid="{00000000-0005-0000-0000-000081010000}"/>
    <cellStyle name="Dziesiętny 4 2 2 2 2 2 2 3 2" xfId="303" xr:uid="{00000000-0005-0000-0000-000082010000}"/>
    <cellStyle name="Dziesiętny 4 2 2 2 2 2 2 4" xfId="304" xr:uid="{00000000-0005-0000-0000-000083010000}"/>
    <cellStyle name="Dziesiętny 4 2 2 2 2 2 3" xfId="305" xr:uid="{00000000-0005-0000-0000-000084010000}"/>
    <cellStyle name="Dziesiętny 4 2 2 2 2 2 3 2" xfId="306" xr:uid="{00000000-0005-0000-0000-000085010000}"/>
    <cellStyle name="Dziesiętny 4 2 2 2 2 2 4" xfId="307" xr:uid="{00000000-0005-0000-0000-000086010000}"/>
    <cellStyle name="Dziesiętny 4 2 2 2 2 2 4 2" xfId="308" xr:uid="{00000000-0005-0000-0000-000087010000}"/>
    <cellStyle name="Dziesiętny 4 2 2 2 2 2 5" xfId="309" xr:uid="{00000000-0005-0000-0000-000088010000}"/>
    <cellStyle name="Dziesiętny 4 2 2 2 2 3" xfId="310" xr:uid="{00000000-0005-0000-0000-000089010000}"/>
    <cellStyle name="Dziesiętny 4 2 2 2 2 3 2" xfId="311" xr:uid="{00000000-0005-0000-0000-00008A010000}"/>
    <cellStyle name="Dziesiętny 4 2 2 2 2 3 2 2" xfId="312" xr:uid="{00000000-0005-0000-0000-00008B010000}"/>
    <cellStyle name="Dziesiętny 4 2 2 2 2 3 3" xfId="313" xr:uid="{00000000-0005-0000-0000-00008C010000}"/>
    <cellStyle name="Dziesiętny 4 2 2 2 2 3 3 2" xfId="314" xr:uid="{00000000-0005-0000-0000-00008D010000}"/>
    <cellStyle name="Dziesiętny 4 2 2 2 2 3 4" xfId="315" xr:uid="{00000000-0005-0000-0000-00008E010000}"/>
    <cellStyle name="Dziesiętny 4 2 2 2 2 4" xfId="316" xr:uid="{00000000-0005-0000-0000-00008F010000}"/>
    <cellStyle name="Dziesiętny 4 2 2 2 2 4 2" xfId="317" xr:uid="{00000000-0005-0000-0000-000090010000}"/>
    <cellStyle name="Dziesiętny 4 2 2 2 2 5" xfId="318" xr:uid="{00000000-0005-0000-0000-000091010000}"/>
    <cellStyle name="Dziesiętny 4 2 2 2 2 5 2" xfId="319" xr:uid="{00000000-0005-0000-0000-000092010000}"/>
    <cellStyle name="Dziesiętny 4 2 2 2 2 6" xfId="320" xr:uid="{00000000-0005-0000-0000-000093010000}"/>
    <cellStyle name="Dziesiętny 4 2 2 2 3" xfId="321" xr:uid="{00000000-0005-0000-0000-000094010000}"/>
    <cellStyle name="Dziesiętny 4 2 2 2 3 2" xfId="322" xr:uid="{00000000-0005-0000-0000-000095010000}"/>
    <cellStyle name="Dziesiętny 4 2 2 2 3 2 2" xfId="323" xr:uid="{00000000-0005-0000-0000-000096010000}"/>
    <cellStyle name="Dziesiętny 4 2 2 2 3 2 2 2" xfId="324" xr:uid="{00000000-0005-0000-0000-000097010000}"/>
    <cellStyle name="Dziesiętny 4 2 2 2 3 2 3" xfId="325" xr:uid="{00000000-0005-0000-0000-000098010000}"/>
    <cellStyle name="Dziesiętny 4 2 2 2 3 2 3 2" xfId="326" xr:uid="{00000000-0005-0000-0000-000099010000}"/>
    <cellStyle name="Dziesiętny 4 2 2 2 3 2 4" xfId="327" xr:uid="{00000000-0005-0000-0000-00009A010000}"/>
    <cellStyle name="Dziesiętny 4 2 2 2 3 3" xfId="328" xr:uid="{00000000-0005-0000-0000-00009B010000}"/>
    <cellStyle name="Dziesiętny 4 2 2 2 3 3 2" xfId="329" xr:uid="{00000000-0005-0000-0000-00009C010000}"/>
    <cellStyle name="Dziesiętny 4 2 2 2 3 4" xfId="330" xr:uid="{00000000-0005-0000-0000-00009D010000}"/>
    <cellStyle name="Dziesiętny 4 2 2 2 3 4 2" xfId="331" xr:uid="{00000000-0005-0000-0000-00009E010000}"/>
    <cellStyle name="Dziesiętny 4 2 2 2 3 5" xfId="332" xr:uid="{00000000-0005-0000-0000-00009F010000}"/>
    <cellStyle name="Dziesiętny 4 2 2 2 4" xfId="333" xr:uid="{00000000-0005-0000-0000-0000A0010000}"/>
    <cellStyle name="Dziesiętny 4 2 2 2 4 2" xfId="334" xr:uid="{00000000-0005-0000-0000-0000A1010000}"/>
    <cellStyle name="Dziesiętny 4 2 2 2 4 2 2" xfId="335" xr:uid="{00000000-0005-0000-0000-0000A2010000}"/>
    <cellStyle name="Dziesiętny 4 2 2 2 4 3" xfId="336" xr:uid="{00000000-0005-0000-0000-0000A3010000}"/>
    <cellStyle name="Dziesiętny 4 2 2 2 4 3 2" xfId="337" xr:uid="{00000000-0005-0000-0000-0000A4010000}"/>
    <cellStyle name="Dziesiętny 4 2 2 2 4 4" xfId="338" xr:uid="{00000000-0005-0000-0000-0000A5010000}"/>
    <cellStyle name="Dziesiętny 4 2 2 2 5" xfId="339" xr:uid="{00000000-0005-0000-0000-0000A6010000}"/>
    <cellStyle name="Dziesiętny 4 2 2 2 5 2" xfId="340" xr:uid="{00000000-0005-0000-0000-0000A7010000}"/>
    <cellStyle name="Dziesiętny 4 2 2 2 6" xfId="341" xr:uid="{00000000-0005-0000-0000-0000A8010000}"/>
    <cellStyle name="Dziesiętny 4 2 2 2 6 2" xfId="342" xr:uid="{00000000-0005-0000-0000-0000A9010000}"/>
    <cellStyle name="Dziesiętny 4 2 2 2 7" xfId="343" xr:uid="{00000000-0005-0000-0000-0000AA010000}"/>
    <cellStyle name="Dziesiętny 4 2 2 3" xfId="344" xr:uid="{00000000-0005-0000-0000-0000AB010000}"/>
    <cellStyle name="Dziesiętny 4 2 2 3 2" xfId="345" xr:uid="{00000000-0005-0000-0000-0000AC010000}"/>
    <cellStyle name="Dziesiętny 4 2 2 3 2 2" xfId="346" xr:uid="{00000000-0005-0000-0000-0000AD010000}"/>
    <cellStyle name="Dziesiętny 4 2 2 3 2 2 2" xfId="347" xr:uid="{00000000-0005-0000-0000-0000AE010000}"/>
    <cellStyle name="Dziesiętny 4 2 2 3 2 2 2 2" xfId="348" xr:uid="{00000000-0005-0000-0000-0000AF010000}"/>
    <cellStyle name="Dziesiętny 4 2 2 3 2 2 2 2 2" xfId="349" xr:uid="{00000000-0005-0000-0000-0000B0010000}"/>
    <cellStyle name="Dziesiętny 4 2 2 3 2 2 2 3" xfId="350" xr:uid="{00000000-0005-0000-0000-0000B1010000}"/>
    <cellStyle name="Dziesiętny 4 2 2 3 2 2 2 3 2" xfId="351" xr:uid="{00000000-0005-0000-0000-0000B2010000}"/>
    <cellStyle name="Dziesiętny 4 2 2 3 2 2 2 4" xfId="352" xr:uid="{00000000-0005-0000-0000-0000B3010000}"/>
    <cellStyle name="Dziesiętny 4 2 2 3 2 2 3" xfId="353" xr:uid="{00000000-0005-0000-0000-0000B4010000}"/>
    <cellStyle name="Dziesiętny 4 2 2 3 2 2 3 2" xfId="354" xr:uid="{00000000-0005-0000-0000-0000B5010000}"/>
    <cellStyle name="Dziesiętny 4 2 2 3 2 2 4" xfId="355" xr:uid="{00000000-0005-0000-0000-0000B6010000}"/>
    <cellStyle name="Dziesiętny 4 2 2 3 2 2 4 2" xfId="356" xr:uid="{00000000-0005-0000-0000-0000B7010000}"/>
    <cellStyle name="Dziesiętny 4 2 2 3 2 2 5" xfId="357" xr:uid="{00000000-0005-0000-0000-0000B8010000}"/>
    <cellStyle name="Dziesiętny 4 2 2 3 2 3" xfId="358" xr:uid="{00000000-0005-0000-0000-0000B9010000}"/>
    <cellStyle name="Dziesiętny 4 2 2 3 2 3 2" xfId="359" xr:uid="{00000000-0005-0000-0000-0000BA010000}"/>
    <cellStyle name="Dziesiętny 4 2 2 3 2 3 2 2" xfId="360" xr:uid="{00000000-0005-0000-0000-0000BB010000}"/>
    <cellStyle name="Dziesiętny 4 2 2 3 2 3 3" xfId="361" xr:uid="{00000000-0005-0000-0000-0000BC010000}"/>
    <cellStyle name="Dziesiętny 4 2 2 3 2 3 3 2" xfId="362" xr:uid="{00000000-0005-0000-0000-0000BD010000}"/>
    <cellStyle name="Dziesiętny 4 2 2 3 2 3 4" xfId="363" xr:uid="{00000000-0005-0000-0000-0000BE010000}"/>
    <cellStyle name="Dziesiętny 4 2 2 3 2 4" xfId="364" xr:uid="{00000000-0005-0000-0000-0000BF010000}"/>
    <cellStyle name="Dziesiętny 4 2 2 3 2 4 2" xfId="365" xr:uid="{00000000-0005-0000-0000-0000C0010000}"/>
    <cellStyle name="Dziesiętny 4 2 2 3 2 5" xfId="366" xr:uid="{00000000-0005-0000-0000-0000C1010000}"/>
    <cellStyle name="Dziesiętny 4 2 2 3 2 5 2" xfId="367" xr:uid="{00000000-0005-0000-0000-0000C2010000}"/>
    <cellStyle name="Dziesiętny 4 2 2 3 2 6" xfId="368" xr:uid="{00000000-0005-0000-0000-0000C3010000}"/>
    <cellStyle name="Dziesiętny 4 2 2 3 3" xfId="369" xr:uid="{00000000-0005-0000-0000-0000C4010000}"/>
    <cellStyle name="Dziesiętny 4 2 2 3 3 2" xfId="370" xr:uid="{00000000-0005-0000-0000-0000C5010000}"/>
    <cellStyle name="Dziesiętny 4 2 2 3 3 2 2" xfId="371" xr:uid="{00000000-0005-0000-0000-0000C6010000}"/>
    <cellStyle name="Dziesiętny 4 2 2 3 3 2 2 2" xfId="372" xr:uid="{00000000-0005-0000-0000-0000C7010000}"/>
    <cellStyle name="Dziesiętny 4 2 2 3 3 2 3" xfId="373" xr:uid="{00000000-0005-0000-0000-0000C8010000}"/>
    <cellStyle name="Dziesiętny 4 2 2 3 3 2 3 2" xfId="374" xr:uid="{00000000-0005-0000-0000-0000C9010000}"/>
    <cellStyle name="Dziesiętny 4 2 2 3 3 2 4" xfId="375" xr:uid="{00000000-0005-0000-0000-0000CA010000}"/>
    <cellStyle name="Dziesiętny 4 2 2 3 3 3" xfId="376" xr:uid="{00000000-0005-0000-0000-0000CB010000}"/>
    <cellStyle name="Dziesiętny 4 2 2 3 3 3 2" xfId="377" xr:uid="{00000000-0005-0000-0000-0000CC010000}"/>
    <cellStyle name="Dziesiętny 4 2 2 3 3 4" xfId="378" xr:uid="{00000000-0005-0000-0000-0000CD010000}"/>
    <cellStyle name="Dziesiętny 4 2 2 3 3 4 2" xfId="379" xr:uid="{00000000-0005-0000-0000-0000CE010000}"/>
    <cellStyle name="Dziesiętny 4 2 2 3 3 5" xfId="380" xr:uid="{00000000-0005-0000-0000-0000CF010000}"/>
    <cellStyle name="Dziesiętny 4 2 2 3 4" xfId="381" xr:uid="{00000000-0005-0000-0000-0000D0010000}"/>
    <cellStyle name="Dziesiętny 4 2 2 3 4 2" xfId="382" xr:uid="{00000000-0005-0000-0000-0000D1010000}"/>
    <cellStyle name="Dziesiętny 4 2 2 3 4 2 2" xfId="383" xr:uid="{00000000-0005-0000-0000-0000D2010000}"/>
    <cellStyle name="Dziesiętny 4 2 2 3 4 3" xfId="384" xr:uid="{00000000-0005-0000-0000-0000D3010000}"/>
    <cellStyle name="Dziesiętny 4 2 2 3 4 3 2" xfId="385" xr:uid="{00000000-0005-0000-0000-0000D4010000}"/>
    <cellStyle name="Dziesiętny 4 2 2 3 4 4" xfId="386" xr:uid="{00000000-0005-0000-0000-0000D5010000}"/>
    <cellStyle name="Dziesiętny 4 2 2 3 5" xfId="387" xr:uid="{00000000-0005-0000-0000-0000D6010000}"/>
    <cellStyle name="Dziesiętny 4 2 2 3 5 2" xfId="388" xr:uid="{00000000-0005-0000-0000-0000D7010000}"/>
    <cellStyle name="Dziesiętny 4 2 2 3 6" xfId="389" xr:uid="{00000000-0005-0000-0000-0000D8010000}"/>
    <cellStyle name="Dziesiętny 4 2 2 3 6 2" xfId="390" xr:uid="{00000000-0005-0000-0000-0000D9010000}"/>
    <cellStyle name="Dziesiętny 4 2 2 3 7" xfId="391" xr:uid="{00000000-0005-0000-0000-0000DA010000}"/>
    <cellStyle name="Dziesiętny 4 2 2 4" xfId="392" xr:uid="{00000000-0005-0000-0000-0000DB010000}"/>
    <cellStyle name="Dziesiętny 4 2 2 4 2" xfId="393" xr:uid="{00000000-0005-0000-0000-0000DC010000}"/>
    <cellStyle name="Dziesiętny 4 2 2 4 2 2" xfId="394" xr:uid="{00000000-0005-0000-0000-0000DD010000}"/>
    <cellStyle name="Dziesiętny 4 2 2 4 2 2 2" xfId="395" xr:uid="{00000000-0005-0000-0000-0000DE010000}"/>
    <cellStyle name="Dziesiętny 4 2 2 4 2 2 2 2" xfId="396" xr:uid="{00000000-0005-0000-0000-0000DF010000}"/>
    <cellStyle name="Dziesiętny 4 2 2 4 2 2 3" xfId="397" xr:uid="{00000000-0005-0000-0000-0000E0010000}"/>
    <cellStyle name="Dziesiętny 4 2 2 4 2 2 3 2" xfId="398" xr:uid="{00000000-0005-0000-0000-0000E1010000}"/>
    <cellStyle name="Dziesiętny 4 2 2 4 2 2 4" xfId="399" xr:uid="{00000000-0005-0000-0000-0000E2010000}"/>
    <cellStyle name="Dziesiętny 4 2 2 4 2 3" xfId="400" xr:uid="{00000000-0005-0000-0000-0000E3010000}"/>
    <cellStyle name="Dziesiętny 4 2 2 4 2 3 2" xfId="401" xr:uid="{00000000-0005-0000-0000-0000E4010000}"/>
    <cellStyle name="Dziesiętny 4 2 2 4 2 4" xfId="402" xr:uid="{00000000-0005-0000-0000-0000E5010000}"/>
    <cellStyle name="Dziesiętny 4 2 2 4 2 4 2" xfId="403" xr:uid="{00000000-0005-0000-0000-0000E6010000}"/>
    <cellStyle name="Dziesiętny 4 2 2 4 2 5" xfId="404" xr:uid="{00000000-0005-0000-0000-0000E7010000}"/>
    <cellStyle name="Dziesiętny 4 2 2 4 3" xfId="405" xr:uid="{00000000-0005-0000-0000-0000E8010000}"/>
    <cellStyle name="Dziesiętny 4 2 2 4 3 2" xfId="406" xr:uid="{00000000-0005-0000-0000-0000E9010000}"/>
    <cellStyle name="Dziesiętny 4 2 2 4 3 2 2" xfId="407" xr:uid="{00000000-0005-0000-0000-0000EA010000}"/>
    <cellStyle name="Dziesiętny 4 2 2 4 3 3" xfId="408" xr:uid="{00000000-0005-0000-0000-0000EB010000}"/>
    <cellStyle name="Dziesiętny 4 2 2 4 3 3 2" xfId="409" xr:uid="{00000000-0005-0000-0000-0000EC010000}"/>
    <cellStyle name="Dziesiętny 4 2 2 4 3 4" xfId="410" xr:uid="{00000000-0005-0000-0000-0000ED010000}"/>
    <cellStyle name="Dziesiętny 4 2 2 4 4" xfId="411" xr:uid="{00000000-0005-0000-0000-0000EE010000}"/>
    <cellStyle name="Dziesiętny 4 2 2 4 4 2" xfId="412" xr:uid="{00000000-0005-0000-0000-0000EF010000}"/>
    <cellStyle name="Dziesiętny 4 2 2 4 5" xfId="413" xr:uid="{00000000-0005-0000-0000-0000F0010000}"/>
    <cellStyle name="Dziesiętny 4 2 2 4 5 2" xfId="414" xr:uid="{00000000-0005-0000-0000-0000F1010000}"/>
    <cellStyle name="Dziesiętny 4 2 2 4 6" xfId="415" xr:uid="{00000000-0005-0000-0000-0000F2010000}"/>
    <cellStyle name="Dziesiętny 4 2 2 5" xfId="416" xr:uid="{00000000-0005-0000-0000-0000F3010000}"/>
    <cellStyle name="Dziesiętny 4 2 2 5 2" xfId="417" xr:uid="{00000000-0005-0000-0000-0000F4010000}"/>
    <cellStyle name="Dziesiętny 4 2 2 5 2 2" xfId="418" xr:uid="{00000000-0005-0000-0000-0000F5010000}"/>
    <cellStyle name="Dziesiętny 4 2 2 5 2 2 2" xfId="419" xr:uid="{00000000-0005-0000-0000-0000F6010000}"/>
    <cellStyle name="Dziesiętny 4 2 2 5 2 3" xfId="420" xr:uid="{00000000-0005-0000-0000-0000F7010000}"/>
    <cellStyle name="Dziesiętny 4 2 2 5 2 3 2" xfId="421" xr:uid="{00000000-0005-0000-0000-0000F8010000}"/>
    <cellStyle name="Dziesiętny 4 2 2 5 2 4" xfId="422" xr:uid="{00000000-0005-0000-0000-0000F9010000}"/>
    <cellStyle name="Dziesiętny 4 2 2 5 3" xfId="423" xr:uid="{00000000-0005-0000-0000-0000FA010000}"/>
    <cellStyle name="Dziesiętny 4 2 2 5 3 2" xfId="424" xr:uid="{00000000-0005-0000-0000-0000FB010000}"/>
    <cellStyle name="Dziesiętny 4 2 2 5 4" xfId="425" xr:uid="{00000000-0005-0000-0000-0000FC010000}"/>
    <cellStyle name="Dziesiętny 4 2 2 5 4 2" xfId="426" xr:uid="{00000000-0005-0000-0000-0000FD010000}"/>
    <cellStyle name="Dziesiętny 4 2 2 5 5" xfId="427" xr:uid="{00000000-0005-0000-0000-0000FE010000}"/>
    <cellStyle name="Dziesiętny 4 2 2 6" xfId="428" xr:uid="{00000000-0005-0000-0000-0000FF010000}"/>
    <cellStyle name="Dziesiętny 4 2 2 6 2" xfId="429" xr:uid="{00000000-0005-0000-0000-000000020000}"/>
    <cellStyle name="Dziesiętny 4 2 2 6 2 2" xfId="430" xr:uid="{00000000-0005-0000-0000-000001020000}"/>
    <cellStyle name="Dziesiętny 4 2 2 6 3" xfId="431" xr:uid="{00000000-0005-0000-0000-000002020000}"/>
    <cellStyle name="Dziesiętny 4 2 2 6 3 2" xfId="432" xr:uid="{00000000-0005-0000-0000-000003020000}"/>
    <cellStyle name="Dziesiętny 4 2 2 6 4" xfId="433" xr:uid="{00000000-0005-0000-0000-000004020000}"/>
    <cellStyle name="Dziesiętny 4 2 2 7" xfId="434" xr:uid="{00000000-0005-0000-0000-000005020000}"/>
    <cellStyle name="Dziesiętny 4 2 2 7 2" xfId="435" xr:uid="{00000000-0005-0000-0000-000006020000}"/>
    <cellStyle name="Dziesiętny 4 2 2 8" xfId="436" xr:uid="{00000000-0005-0000-0000-000007020000}"/>
    <cellStyle name="Dziesiętny 4 2 2 8 2" xfId="437" xr:uid="{00000000-0005-0000-0000-000008020000}"/>
    <cellStyle name="Dziesiętny 4 2 2 9" xfId="438" xr:uid="{00000000-0005-0000-0000-000009020000}"/>
    <cellStyle name="Dziesiętny 4 2 3" xfId="439" xr:uid="{00000000-0005-0000-0000-00000A020000}"/>
    <cellStyle name="Dziesiętny 4 2 3 2" xfId="440" xr:uid="{00000000-0005-0000-0000-00000B020000}"/>
    <cellStyle name="Dziesiętny 4 2 3 2 2" xfId="441" xr:uid="{00000000-0005-0000-0000-00000C020000}"/>
    <cellStyle name="Dziesiętny 4 2 3 2 2 2" xfId="442" xr:uid="{00000000-0005-0000-0000-00000D020000}"/>
    <cellStyle name="Dziesiętny 4 2 3 2 2 2 2" xfId="443" xr:uid="{00000000-0005-0000-0000-00000E020000}"/>
    <cellStyle name="Dziesiętny 4 2 3 2 2 2 2 2" xfId="444" xr:uid="{00000000-0005-0000-0000-00000F020000}"/>
    <cellStyle name="Dziesiętny 4 2 3 2 2 2 3" xfId="445" xr:uid="{00000000-0005-0000-0000-000010020000}"/>
    <cellStyle name="Dziesiętny 4 2 3 2 2 2 3 2" xfId="446" xr:uid="{00000000-0005-0000-0000-000011020000}"/>
    <cellStyle name="Dziesiętny 4 2 3 2 2 2 4" xfId="447" xr:uid="{00000000-0005-0000-0000-000012020000}"/>
    <cellStyle name="Dziesiętny 4 2 3 2 2 3" xfId="448" xr:uid="{00000000-0005-0000-0000-000013020000}"/>
    <cellStyle name="Dziesiętny 4 2 3 2 2 3 2" xfId="449" xr:uid="{00000000-0005-0000-0000-000014020000}"/>
    <cellStyle name="Dziesiętny 4 2 3 2 2 4" xfId="450" xr:uid="{00000000-0005-0000-0000-000015020000}"/>
    <cellStyle name="Dziesiętny 4 2 3 2 2 4 2" xfId="451" xr:uid="{00000000-0005-0000-0000-000016020000}"/>
    <cellStyle name="Dziesiętny 4 2 3 2 2 5" xfId="452" xr:uid="{00000000-0005-0000-0000-000017020000}"/>
    <cellStyle name="Dziesiętny 4 2 3 2 3" xfId="453" xr:uid="{00000000-0005-0000-0000-000018020000}"/>
    <cellStyle name="Dziesiętny 4 2 3 2 3 2" xfId="454" xr:uid="{00000000-0005-0000-0000-000019020000}"/>
    <cellStyle name="Dziesiętny 4 2 3 2 3 2 2" xfId="455" xr:uid="{00000000-0005-0000-0000-00001A020000}"/>
    <cellStyle name="Dziesiętny 4 2 3 2 3 3" xfId="456" xr:uid="{00000000-0005-0000-0000-00001B020000}"/>
    <cellStyle name="Dziesiętny 4 2 3 2 3 3 2" xfId="457" xr:uid="{00000000-0005-0000-0000-00001C020000}"/>
    <cellStyle name="Dziesiętny 4 2 3 2 3 4" xfId="458" xr:uid="{00000000-0005-0000-0000-00001D020000}"/>
    <cellStyle name="Dziesiętny 4 2 3 2 4" xfId="459" xr:uid="{00000000-0005-0000-0000-00001E020000}"/>
    <cellStyle name="Dziesiętny 4 2 3 2 4 2" xfId="460" xr:uid="{00000000-0005-0000-0000-00001F020000}"/>
    <cellStyle name="Dziesiętny 4 2 3 2 5" xfId="461" xr:uid="{00000000-0005-0000-0000-000020020000}"/>
    <cellStyle name="Dziesiętny 4 2 3 2 5 2" xfId="462" xr:uid="{00000000-0005-0000-0000-000021020000}"/>
    <cellStyle name="Dziesiętny 4 2 3 2 6" xfId="463" xr:uid="{00000000-0005-0000-0000-000022020000}"/>
    <cellStyle name="Dziesiętny 4 2 3 3" xfId="464" xr:uid="{00000000-0005-0000-0000-000023020000}"/>
    <cellStyle name="Dziesiętny 4 2 3 3 2" xfId="465" xr:uid="{00000000-0005-0000-0000-000024020000}"/>
    <cellStyle name="Dziesiętny 4 2 3 3 2 2" xfId="466" xr:uid="{00000000-0005-0000-0000-000025020000}"/>
    <cellStyle name="Dziesiętny 4 2 3 3 2 2 2" xfId="467" xr:uid="{00000000-0005-0000-0000-000026020000}"/>
    <cellStyle name="Dziesiętny 4 2 3 3 2 3" xfId="468" xr:uid="{00000000-0005-0000-0000-000027020000}"/>
    <cellStyle name="Dziesiętny 4 2 3 3 2 3 2" xfId="469" xr:uid="{00000000-0005-0000-0000-000028020000}"/>
    <cellStyle name="Dziesiętny 4 2 3 3 2 4" xfId="470" xr:uid="{00000000-0005-0000-0000-000029020000}"/>
    <cellStyle name="Dziesiętny 4 2 3 3 3" xfId="471" xr:uid="{00000000-0005-0000-0000-00002A020000}"/>
    <cellStyle name="Dziesiętny 4 2 3 3 3 2" xfId="472" xr:uid="{00000000-0005-0000-0000-00002B020000}"/>
    <cellStyle name="Dziesiętny 4 2 3 3 4" xfId="473" xr:uid="{00000000-0005-0000-0000-00002C020000}"/>
    <cellStyle name="Dziesiętny 4 2 3 3 4 2" xfId="474" xr:uid="{00000000-0005-0000-0000-00002D020000}"/>
    <cellStyle name="Dziesiętny 4 2 3 3 5" xfId="475" xr:uid="{00000000-0005-0000-0000-00002E020000}"/>
    <cellStyle name="Dziesiętny 4 2 3 4" xfId="476" xr:uid="{00000000-0005-0000-0000-00002F020000}"/>
    <cellStyle name="Dziesiętny 4 2 3 4 2" xfId="477" xr:uid="{00000000-0005-0000-0000-000030020000}"/>
    <cellStyle name="Dziesiętny 4 2 3 4 2 2" xfId="478" xr:uid="{00000000-0005-0000-0000-000031020000}"/>
    <cellStyle name="Dziesiętny 4 2 3 4 3" xfId="479" xr:uid="{00000000-0005-0000-0000-000032020000}"/>
    <cellStyle name="Dziesiętny 4 2 3 4 3 2" xfId="480" xr:uid="{00000000-0005-0000-0000-000033020000}"/>
    <cellStyle name="Dziesiętny 4 2 3 4 4" xfId="481" xr:uid="{00000000-0005-0000-0000-000034020000}"/>
    <cellStyle name="Dziesiętny 4 2 3 5" xfId="482" xr:uid="{00000000-0005-0000-0000-000035020000}"/>
    <cellStyle name="Dziesiętny 4 2 3 5 2" xfId="483" xr:uid="{00000000-0005-0000-0000-000036020000}"/>
    <cellStyle name="Dziesiętny 4 2 3 6" xfId="484" xr:uid="{00000000-0005-0000-0000-000037020000}"/>
    <cellStyle name="Dziesiętny 4 2 3 6 2" xfId="485" xr:uid="{00000000-0005-0000-0000-000038020000}"/>
    <cellStyle name="Dziesiętny 4 2 3 7" xfId="486" xr:uid="{00000000-0005-0000-0000-000039020000}"/>
    <cellStyle name="Dziesiętny 4 2 4" xfId="487" xr:uid="{00000000-0005-0000-0000-00003A020000}"/>
    <cellStyle name="Dziesiętny 4 2 4 2" xfId="488" xr:uid="{00000000-0005-0000-0000-00003B020000}"/>
    <cellStyle name="Dziesiętny 4 2 4 2 2" xfId="489" xr:uid="{00000000-0005-0000-0000-00003C020000}"/>
    <cellStyle name="Dziesiętny 4 2 4 2 2 2" xfId="490" xr:uid="{00000000-0005-0000-0000-00003D020000}"/>
    <cellStyle name="Dziesiętny 4 2 4 2 2 2 2" xfId="491" xr:uid="{00000000-0005-0000-0000-00003E020000}"/>
    <cellStyle name="Dziesiętny 4 2 4 2 2 2 2 2" xfId="492" xr:uid="{00000000-0005-0000-0000-00003F020000}"/>
    <cellStyle name="Dziesiętny 4 2 4 2 2 2 3" xfId="493" xr:uid="{00000000-0005-0000-0000-000040020000}"/>
    <cellStyle name="Dziesiętny 4 2 4 2 2 2 3 2" xfId="494" xr:uid="{00000000-0005-0000-0000-000041020000}"/>
    <cellStyle name="Dziesiętny 4 2 4 2 2 2 4" xfId="495" xr:uid="{00000000-0005-0000-0000-000042020000}"/>
    <cellStyle name="Dziesiętny 4 2 4 2 2 3" xfId="496" xr:uid="{00000000-0005-0000-0000-000043020000}"/>
    <cellStyle name="Dziesiętny 4 2 4 2 2 3 2" xfId="497" xr:uid="{00000000-0005-0000-0000-000044020000}"/>
    <cellStyle name="Dziesiętny 4 2 4 2 2 4" xfId="498" xr:uid="{00000000-0005-0000-0000-000045020000}"/>
    <cellStyle name="Dziesiętny 4 2 4 2 2 4 2" xfId="499" xr:uid="{00000000-0005-0000-0000-000046020000}"/>
    <cellStyle name="Dziesiętny 4 2 4 2 2 5" xfId="500" xr:uid="{00000000-0005-0000-0000-000047020000}"/>
    <cellStyle name="Dziesiętny 4 2 4 2 3" xfId="501" xr:uid="{00000000-0005-0000-0000-000048020000}"/>
    <cellStyle name="Dziesiętny 4 2 4 2 3 2" xfId="502" xr:uid="{00000000-0005-0000-0000-000049020000}"/>
    <cellStyle name="Dziesiętny 4 2 4 2 3 2 2" xfId="503" xr:uid="{00000000-0005-0000-0000-00004A020000}"/>
    <cellStyle name="Dziesiętny 4 2 4 2 3 3" xfId="504" xr:uid="{00000000-0005-0000-0000-00004B020000}"/>
    <cellStyle name="Dziesiętny 4 2 4 2 3 3 2" xfId="505" xr:uid="{00000000-0005-0000-0000-00004C020000}"/>
    <cellStyle name="Dziesiętny 4 2 4 2 3 4" xfId="506" xr:uid="{00000000-0005-0000-0000-00004D020000}"/>
    <cellStyle name="Dziesiętny 4 2 4 2 4" xfId="507" xr:uid="{00000000-0005-0000-0000-00004E020000}"/>
    <cellStyle name="Dziesiętny 4 2 4 2 4 2" xfId="508" xr:uid="{00000000-0005-0000-0000-00004F020000}"/>
    <cellStyle name="Dziesiętny 4 2 4 2 5" xfId="509" xr:uid="{00000000-0005-0000-0000-000050020000}"/>
    <cellStyle name="Dziesiętny 4 2 4 2 5 2" xfId="510" xr:uid="{00000000-0005-0000-0000-000051020000}"/>
    <cellStyle name="Dziesiętny 4 2 4 2 6" xfId="511" xr:uid="{00000000-0005-0000-0000-000052020000}"/>
    <cellStyle name="Dziesiętny 4 2 4 3" xfId="512" xr:uid="{00000000-0005-0000-0000-000053020000}"/>
    <cellStyle name="Dziesiętny 4 2 4 3 2" xfId="513" xr:uid="{00000000-0005-0000-0000-000054020000}"/>
    <cellStyle name="Dziesiętny 4 2 4 3 2 2" xfId="514" xr:uid="{00000000-0005-0000-0000-000055020000}"/>
    <cellStyle name="Dziesiętny 4 2 4 3 2 2 2" xfId="515" xr:uid="{00000000-0005-0000-0000-000056020000}"/>
    <cellStyle name="Dziesiętny 4 2 4 3 2 3" xfId="516" xr:uid="{00000000-0005-0000-0000-000057020000}"/>
    <cellStyle name="Dziesiętny 4 2 4 3 2 3 2" xfId="517" xr:uid="{00000000-0005-0000-0000-000058020000}"/>
    <cellStyle name="Dziesiętny 4 2 4 3 2 4" xfId="518" xr:uid="{00000000-0005-0000-0000-000059020000}"/>
    <cellStyle name="Dziesiętny 4 2 4 3 3" xfId="519" xr:uid="{00000000-0005-0000-0000-00005A020000}"/>
    <cellStyle name="Dziesiętny 4 2 4 3 3 2" xfId="520" xr:uid="{00000000-0005-0000-0000-00005B020000}"/>
    <cellStyle name="Dziesiętny 4 2 4 3 4" xfId="521" xr:uid="{00000000-0005-0000-0000-00005C020000}"/>
    <cellStyle name="Dziesiętny 4 2 4 3 4 2" xfId="522" xr:uid="{00000000-0005-0000-0000-00005D020000}"/>
    <cellStyle name="Dziesiętny 4 2 4 3 5" xfId="523" xr:uid="{00000000-0005-0000-0000-00005E020000}"/>
    <cellStyle name="Dziesiętny 4 2 4 4" xfId="524" xr:uid="{00000000-0005-0000-0000-00005F020000}"/>
    <cellStyle name="Dziesiętny 4 2 4 4 2" xfId="525" xr:uid="{00000000-0005-0000-0000-000060020000}"/>
    <cellStyle name="Dziesiętny 4 2 4 4 2 2" xfId="526" xr:uid="{00000000-0005-0000-0000-000061020000}"/>
    <cellStyle name="Dziesiętny 4 2 4 4 3" xfId="527" xr:uid="{00000000-0005-0000-0000-000062020000}"/>
    <cellStyle name="Dziesiętny 4 2 4 4 3 2" xfId="528" xr:uid="{00000000-0005-0000-0000-000063020000}"/>
    <cellStyle name="Dziesiętny 4 2 4 4 4" xfId="529" xr:uid="{00000000-0005-0000-0000-000064020000}"/>
    <cellStyle name="Dziesiętny 4 2 4 5" xfId="530" xr:uid="{00000000-0005-0000-0000-000065020000}"/>
    <cellStyle name="Dziesiętny 4 2 4 5 2" xfId="531" xr:uid="{00000000-0005-0000-0000-000066020000}"/>
    <cellStyle name="Dziesiętny 4 2 4 6" xfId="532" xr:uid="{00000000-0005-0000-0000-000067020000}"/>
    <cellStyle name="Dziesiętny 4 2 4 6 2" xfId="533" xr:uid="{00000000-0005-0000-0000-000068020000}"/>
    <cellStyle name="Dziesiętny 4 2 4 7" xfId="534" xr:uid="{00000000-0005-0000-0000-000069020000}"/>
    <cellStyle name="Dziesiętny 4 2 5" xfId="535" xr:uid="{00000000-0005-0000-0000-00006A020000}"/>
    <cellStyle name="Dziesiętny 4 2 5 2" xfId="536" xr:uid="{00000000-0005-0000-0000-00006B020000}"/>
    <cellStyle name="Dziesiętny 4 2 5 2 2" xfId="537" xr:uid="{00000000-0005-0000-0000-00006C020000}"/>
    <cellStyle name="Dziesiętny 4 2 5 2 2 2" xfId="538" xr:uid="{00000000-0005-0000-0000-00006D020000}"/>
    <cellStyle name="Dziesiętny 4 2 5 2 2 2 2" xfId="539" xr:uid="{00000000-0005-0000-0000-00006E020000}"/>
    <cellStyle name="Dziesiętny 4 2 5 2 2 3" xfId="540" xr:uid="{00000000-0005-0000-0000-00006F020000}"/>
    <cellStyle name="Dziesiętny 4 2 5 2 2 3 2" xfId="541" xr:uid="{00000000-0005-0000-0000-000070020000}"/>
    <cellStyle name="Dziesiętny 4 2 5 2 2 4" xfId="542" xr:uid="{00000000-0005-0000-0000-000071020000}"/>
    <cellStyle name="Dziesiętny 4 2 5 2 3" xfId="543" xr:uid="{00000000-0005-0000-0000-000072020000}"/>
    <cellStyle name="Dziesiętny 4 2 5 2 3 2" xfId="544" xr:uid="{00000000-0005-0000-0000-000073020000}"/>
    <cellStyle name="Dziesiętny 4 2 5 2 4" xfId="545" xr:uid="{00000000-0005-0000-0000-000074020000}"/>
    <cellStyle name="Dziesiętny 4 2 5 2 4 2" xfId="546" xr:uid="{00000000-0005-0000-0000-000075020000}"/>
    <cellStyle name="Dziesiętny 4 2 5 2 5" xfId="547" xr:uid="{00000000-0005-0000-0000-000076020000}"/>
    <cellStyle name="Dziesiętny 4 2 5 3" xfId="548" xr:uid="{00000000-0005-0000-0000-000077020000}"/>
    <cellStyle name="Dziesiętny 4 2 5 3 2" xfId="549" xr:uid="{00000000-0005-0000-0000-000078020000}"/>
    <cellStyle name="Dziesiętny 4 2 5 3 2 2" xfId="550" xr:uid="{00000000-0005-0000-0000-000079020000}"/>
    <cellStyle name="Dziesiętny 4 2 5 3 3" xfId="551" xr:uid="{00000000-0005-0000-0000-00007A020000}"/>
    <cellStyle name="Dziesiętny 4 2 5 3 3 2" xfId="552" xr:uid="{00000000-0005-0000-0000-00007B020000}"/>
    <cellStyle name="Dziesiętny 4 2 5 3 4" xfId="553" xr:uid="{00000000-0005-0000-0000-00007C020000}"/>
    <cellStyle name="Dziesiętny 4 2 5 4" xfId="554" xr:uid="{00000000-0005-0000-0000-00007D020000}"/>
    <cellStyle name="Dziesiętny 4 2 5 4 2" xfId="555" xr:uid="{00000000-0005-0000-0000-00007E020000}"/>
    <cellStyle name="Dziesiętny 4 2 5 5" xfId="556" xr:uid="{00000000-0005-0000-0000-00007F020000}"/>
    <cellStyle name="Dziesiętny 4 2 5 5 2" xfId="557" xr:uid="{00000000-0005-0000-0000-000080020000}"/>
    <cellStyle name="Dziesiętny 4 2 5 6" xfId="558" xr:uid="{00000000-0005-0000-0000-000081020000}"/>
    <cellStyle name="Dziesiętny 4 2 6" xfId="559" xr:uid="{00000000-0005-0000-0000-000082020000}"/>
    <cellStyle name="Dziesiętny 4 2 6 2" xfId="560" xr:uid="{00000000-0005-0000-0000-000083020000}"/>
    <cellStyle name="Dziesiętny 4 2 6 2 2" xfId="561" xr:uid="{00000000-0005-0000-0000-000084020000}"/>
    <cellStyle name="Dziesiętny 4 2 6 2 2 2" xfId="562" xr:uid="{00000000-0005-0000-0000-000085020000}"/>
    <cellStyle name="Dziesiętny 4 2 6 2 3" xfId="563" xr:uid="{00000000-0005-0000-0000-000086020000}"/>
    <cellStyle name="Dziesiętny 4 2 6 2 3 2" xfId="564" xr:uid="{00000000-0005-0000-0000-000087020000}"/>
    <cellStyle name="Dziesiętny 4 2 6 2 4" xfId="565" xr:uid="{00000000-0005-0000-0000-000088020000}"/>
    <cellStyle name="Dziesiętny 4 2 6 3" xfId="566" xr:uid="{00000000-0005-0000-0000-000089020000}"/>
    <cellStyle name="Dziesiętny 4 2 6 3 2" xfId="567" xr:uid="{00000000-0005-0000-0000-00008A020000}"/>
    <cellStyle name="Dziesiętny 4 2 6 4" xfId="568" xr:uid="{00000000-0005-0000-0000-00008B020000}"/>
    <cellStyle name="Dziesiętny 4 2 6 4 2" xfId="569" xr:uid="{00000000-0005-0000-0000-00008C020000}"/>
    <cellStyle name="Dziesiętny 4 2 6 5" xfId="570" xr:uid="{00000000-0005-0000-0000-00008D020000}"/>
    <cellStyle name="Dziesiętny 4 2 7" xfId="571" xr:uid="{00000000-0005-0000-0000-00008E020000}"/>
    <cellStyle name="Dziesiętny 4 2 7 2" xfId="572" xr:uid="{00000000-0005-0000-0000-00008F020000}"/>
    <cellStyle name="Dziesiętny 4 2 7 2 2" xfId="573" xr:uid="{00000000-0005-0000-0000-000090020000}"/>
    <cellStyle name="Dziesiętny 4 2 7 3" xfId="574" xr:uid="{00000000-0005-0000-0000-000091020000}"/>
    <cellStyle name="Dziesiętny 4 2 7 3 2" xfId="575" xr:uid="{00000000-0005-0000-0000-000092020000}"/>
    <cellStyle name="Dziesiętny 4 2 7 4" xfId="576" xr:uid="{00000000-0005-0000-0000-000093020000}"/>
    <cellStyle name="Dziesiętny 4 2 8" xfId="577" xr:uid="{00000000-0005-0000-0000-000094020000}"/>
    <cellStyle name="Dziesiętny 4 2 8 2" xfId="578" xr:uid="{00000000-0005-0000-0000-000095020000}"/>
    <cellStyle name="Dziesiętny 4 2 9" xfId="579" xr:uid="{00000000-0005-0000-0000-000096020000}"/>
    <cellStyle name="Dziesiętny 4 2 9 2" xfId="580" xr:uid="{00000000-0005-0000-0000-000097020000}"/>
    <cellStyle name="Dziesiętny 4 3" xfId="581" xr:uid="{00000000-0005-0000-0000-000098020000}"/>
    <cellStyle name="Dziesiętny 4 3 2" xfId="582" xr:uid="{00000000-0005-0000-0000-000099020000}"/>
    <cellStyle name="Dziesiętny 4 3 2 2" xfId="583" xr:uid="{00000000-0005-0000-0000-00009A020000}"/>
    <cellStyle name="Dziesiętny 4 3 2 2 2" xfId="584" xr:uid="{00000000-0005-0000-0000-00009B020000}"/>
    <cellStyle name="Dziesiętny 4 3 2 2 2 2" xfId="585" xr:uid="{00000000-0005-0000-0000-00009C020000}"/>
    <cellStyle name="Dziesiętny 4 3 2 2 2 2 2" xfId="586" xr:uid="{00000000-0005-0000-0000-00009D020000}"/>
    <cellStyle name="Dziesiętny 4 3 2 2 2 2 2 2" xfId="587" xr:uid="{00000000-0005-0000-0000-00009E020000}"/>
    <cellStyle name="Dziesiętny 4 3 2 2 2 2 3" xfId="588" xr:uid="{00000000-0005-0000-0000-00009F020000}"/>
    <cellStyle name="Dziesiętny 4 3 2 2 2 2 3 2" xfId="589" xr:uid="{00000000-0005-0000-0000-0000A0020000}"/>
    <cellStyle name="Dziesiętny 4 3 2 2 2 2 4" xfId="590" xr:uid="{00000000-0005-0000-0000-0000A1020000}"/>
    <cellStyle name="Dziesiętny 4 3 2 2 2 3" xfId="591" xr:uid="{00000000-0005-0000-0000-0000A2020000}"/>
    <cellStyle name="Dziesiętny 4 3 2 2 2 3 2" xfId="592" xr:uid="{00000000-0005-0000-0000-0000A3020000}"/>
    <cellStyle name="Dziesiętny 4 3 2 2 2 4" xfId="593" xr:uid="{00000000-0005-0000-0000-0000A4020000}"/>
    <cellStyle name="Dziesiętny 4 3 2 2 2 4 2" xfId="594" xr:uid="{00000000-0005-0000-0000-0000A5020000}"/>
    <cellStyle name="Dziesiętny 4 3 2 2 2 5" xfId="595" xr:uid="{00000000-0005-0000-0000-0000A6020000}"/>
    <cellStyle name="Dziesiętny 4 3 2 2 3" xfId="596" xr:uid="{00000000-0005-0000-0000-0000A7020000}"/>
    <cellStyle name="Dziesiętny 4 3 2 2 3 2" xfId="597" xr:uid="{00000000-0005-0000-0000-0000A8020000}"/>
    <cellStyle name="Dziesiętny 4 3 2 2 3 2 2" xfId="598" xr:uid="{00000000-0005-0000-0000-0000A9020000}"/>
    <cellStyle name="Dziesiętny 4 3 2 2 3 3" xfId="599" xr:uid="{00000000-0005-0000-0000-0000AA020000}"/>
    <cellStyle name="Dziesiętny 4 3 2 2 3 3 2" xfId="600" xr:uid="{00000000-0005-0000-0000-0000AB020000}"/>
    <cellStyle name="Dziesiętny 4 3 2 2 3 4" xfId="601" xr:uid="{00000000-0005-0000-0000-0000AC020000}"/>
    <cellStyle name="Dziesiętny 4 3 2 2 4" xfId="602" xr:uid="{00000000-0005-0000-0000-0000AD020000}"/>
    <cellStyle name="Dziesiętny 4 3 2 2 4 2" xfId="603" xr:uid="{00000000-0005-0000-0000-0000AE020000}"/>
    <cellStyle name="Dziesiętny 4 3 2 2 5" xfId="604" xr:uid="{00000000-0005-0000-0000-0000AF020000}"/>
    <cellStyle name="Dziesiętny 4 3 2 2 5 2" xfId="605" xr:uid="{00000000-0005-0000-0000-0000B0020000}"/>
    <cellStyle name="Dziesiętny 4 3 2 2 6" xfId="606" xr:uid="{00000000-0005-0000-0000-0000B1020000}"/>
    <cellStyle name="Dziesiętny 4 3 2 3" xfId="607" xr:uid="{00000000-0005-0000-0000-0000B2020000}"/>
    <cellStyle name="Dziesiętny 4 3 2 3 2" xfId="608" xr:uid="{00000000-0005-0000-0000-0000B3020000}"/>
    <cellStyle name="Dziesiętny 4 3 2 3 2 2" xfId="609" xr:uid="{00000000-0005-0000-0000-0000B4020000}"/>
    <cellStyle name="Dziesiętny 4 3 2 3 2 2 2" xfId="610" xr:uid="{00000000-0005-0000-0000-0000B5020000}"/>
    <cellStyle name="Dziesiętny 4 3 2 3 2 3" xfId="611" xr:uid="{00000000-0005-0000-0000-0000B6020000}"/>
    <cellStyle name="Dziesiętny 4 3 2 3 2 3 2" xfId="612" xr:uid="{00000000-0005-0000-0000-0000B7020000}"/>
    <cellStyle name="Dziesiętny 4 3 2 3 2 4" xfId="613" xr:uid="{00000000-0005-0000-0000-0000B8020000}"/>
    <cellStyle name="Dziesiętny 4 3 2 3 3" xfId="614" xr:uid="{00000000-0005-0000-0000-0000B9020000}"/>
    <cellStyle name="Dziesiętny 4 3 2 3 3 2" xfId="615" xr:uid="{00000000-0005-0000-0000-0000BA020000}"/>
    <cellStyle name="Dziesiętny 4 3 2 3 4" xfId="616" xr:uid="{00000000-0005-0000-0000-0000BB020000}"/>
    <cellStyle name="Dziesiętny 4 3 2 3 4 2" xfId="617" xr:uid="{00000000-0005-0000-0000-0000BC020000}"/>
    <cellStyle name="Dziesiętny 4 3 2 3 5" xfId="618" xr:uid="{00000000-0005-0000-0000-0000BD020000}"/>
    <cellStyle name="Dziesiętny 4 3 2 4" xfId="619" xr:uid="{00000000-0005-0000-0000-0000BE020000}"/>
    <cellStyle name="Dziesiętny 4 3 2 4 2" xfId="620" xr:uid="{00000000-0005-0000-0000-0000BF020000}"/>
    <cellStyle name="Dziesiętny 4 3 2 4 2 2" xfId="621" xr:uid="{00000000-0005-0000-0000-0000C0020000}"/>
    <cellStyle name="Dziesiętny 4 3 2 4 3" xfId="622" xr:uid="{00000000-0005-0000-0000-0000C1020000}"/>
    <cellStyle name="Dziesiętny 4 3 2 4 3 2" xfId="623" xr:uid="{00000000-0005-0000-0000-0000C2020000}"/>
    <cellStyle name="Dziesiętny 4 3 2 4 4" xfId="624" xr:uid="{00000000-0005-0000-0000-0000C3020000}"/>
    <cellStyle name="Dziesiętny 4 3 2 5" xfId="625" xr:uid="{00000000-0005-0000-0000-0000C4020000}"/>
    <cellStyle name="Dziesiętny 4 3 2 5 2" xfId="626" xr:uid="{00000000-0005-0000-0000-0000C5020000}"/>
    <cellStyle name="Dziesiętny 4 3 2 6" xfId="627" xr:uid="{00000000-0005-0000-0000-0000C6020000}"/>
    <cellStyle name="Dziesiętny 4 3 2 6 2" xfId="628" xr:uid="{00000000-0005-0000-0000-0000C7020000}"/>
    <cellStyle name="Dziesiętny 4 3 2 7" xfId="629" xr:uid="{00000000-0005-0000-0000-0000C8020000}"/>
    <cellStyle name="Dziesiętny 4 3 3" xfId="630" xr:uid="{00000000-0005-0000-0000-0000C9020000}"/>
    <cellStyle name="Dziesiętny 4 3 3 2" xfId="631" xr:uid="{00000000-0005-0000-0000-0000CA020000}"/>
    <cellStyle name="Dziesiętny 4 3 3 2 2" xfId="632" xr:uid="{00000000-0005-0000-0000-0000CB020000}"/>
    <cellStyle name="Dziesiętny 4 3 3 2 2 2" xfId="633" xr:uid="{00000000-0005-0000-0000-0000CC020000}"/>
    <cellStyle name="Dziesiętny 4 3 3 2 2 2 2" xfId="634" xr:uid="{00000000-0005-0000-0000-0000CD020000}"/>
    <cellStyle name="Dziesiętny 4 3 3 2 2 2 2 2" xfId="635" xr:uid="{00000000-0005-0000-0000-0000CE020000}"/>
    <cellStyle name="Dziesiętny 4 3 3 2 2 2 3" xfId="636" xr:uid="{00000000-0005-0000-0000-0000CF020000}"/>
    <cellStyle name="Dziesiętny 4 3 3 2 2 2 3 2" xfId="637" xr:uid="{00000000-0005-0000-0000-0000D0020000}"/>
    <cellStyle name="Dziesiętny 4 3 3 2 2 2 4" xfId="638" xr:uid="{00000000-0005-0000-0000-0000D1020000}"/>
    <cellStyle name="Dziesiętny 4 3 3 2 2 3" xfId="639" xr:uid="{00000000-0005-0000-0000-0000D2020000}"/>
    <cellStyle name="Dziesiętny 4 3 3 2 2 3 2" xfId="640" xr:uid="{00000000-0005-0000-0000-0000D3020000}"/>
    <cellStyle name="Dziesiętny 4 3 3 2 2 4" xfId="641" xr:uid="{00000000-0005-0000-0000-0000D4020000}"/>
    <cellStyle name="Dziesiętny 4 3 3 2 2 4 2" xfId="642" xr:uid="{00000000-0005-0000-0000-0000D5020000}"/>
    <cellStyle name="Dziesiętny 4 3 3 2 2 5" xfId="643" xr:uid="{00000000-0005-0000-0000-0000D6020000}"/>
    <cellStyle name="Dziesiętny 4 3 3 2 3" xfId="644" xr:uid="{00000000-0005-0000-0000-0000D7020000}"/>
    <cellStyle name="Dziesiętny 4 3 3 2 3 2" xfId="645" xr:uid="{00000000-0005-0000-0000-0000D8020000}"/>
    <cellStyle name="Dziesiętny 4 3 3 2 3 2 2" xfId="646" xr:uid="{00000000-0005-0000-0000-0000D9020000}"/>
    <cellStyle name="Dziesiętny 4 3 3 2 3 3" xfId="647" xr:uid="{00000000-0005-0000-0000-0000DA020000}"/>
    <cellStyle name="Dziesiętny 4 3 3 2 3 3 2" xfId="648" xr:uid="{00000000-0005-0000-0000-0000DB020000}"/>
    <cellStyle name="Dziesiętny 4 3 3 2 3 4" xfId="649" xr:uid="{00000000-0005-0000-0000-0000DC020000}"/>
    <cellStyle name="Dziesiętny 4 3 3 2 4" xfId="650" xr:uid="{00000000-0005-0000-0000-0000DD020000}"/>
    <cellStyle name="Dziesiętny 4 3 3 2 4 2" xfId="651" xr:uid="{00000000-0005-0000-0000-0000DE020000}"/>
    <cellStyle name="Dziesiętny 4 3 3 2 5" xfId="652" xr:uid="{00000000-0005-0000-0000-0000DF020000}"/>
    <cellStyle name="Dziesiętny 4 3 3 2 5 2" xfId="653" xr:uid="{00000000-0005-0000-0000-0000E0020000}"/>
    <cellStyle name="Dziesiętny 4 3 3 2 6" xfId="654" xr:uid="{00000000-0005-0000-0000-0000E1020000}"/>
    <cellStyle name="Dziesiętny 4 3 3 3" xfId="655" xr:uid="{00000000-0005-0000-0000-0000E2020000}"/>
    <cellStyle name="Dziesiętny 4 3 3 3 2" xfId="656" xr:uid="{00000000-0005-0000-0000-0000E3020000}"/>
    <cellStyle name="Dziesiętny 4 3 3 3 2 2" xfId="657" xr:uid="{00000000-0005-0000-0000-0000E4020000}"/>
    <cellStyle name="Dziesiętny 4 3 3 3 2 2 2" xfId="658" xr:uid="{00000000-0005-0000-0000-0000E5020000}"/>
    <cellStyle name="Dziesiętny 4 3 3 3 2 3" xfId="659" xr:uid="{00000000-0005-0000-0000-0000E6020000}"/>
    <cellStyle name="Dziesiętny 4 3 3 3 2 3 2" xfId="660" xr:uid="{00000000-0005-0000-0000-0000E7020000}"/>
    <cellStyle name="Dziesiętny 4 3 3 3 2 4" xfId="661" xr:uid="{00000000-0005-0000-0000-0000E8020000}"/>
    <cellStyle name="Dziesiętny 4 3 3 3 3" xfId="662" xr:uid="{00000000-0005-0000-0000-0000E9020000}"/>
    <cellStyle name="Dziesiętny 4 3 3 3 3 2" xfId="663" xr:uid="{00000000-0005-0000-0000-0000EA020000}"/>
    <cellStyle name="Dziesiętny 4 3 3 3 4" xfId="664" xr:uid="{00000000-0005-0000-0000-0000EB020000}"/>
    <cellStyle name="Dziesiętny 4 3 3 3 4 2" xfId="665" xr:uid="{00000000-0005-0000-0000-0000EC020000}"/>
    <cellStyle name="Dziesiętny 4 3 3 3 5" xfId="666" xr:uid="{00000000-0005-0000-0000-0000ED020000}"/>
    <cellStyle name="Dziesiętny 4 3 3 4" xfId="667" xr:uid="{00000000-0005-0000-0000-0000EE020000}"/>
    <cellStyle name="Dziesiętny 4 3 3 4 2" xfId="668" xr:uid="{00000000-0005-0000-0000-0000EF020000}"/>
    <cellStyle name="Dziesiętny 4 3 3 4 2 2" xfId="669" xr:uid="{00000000-0005-0000-0000-0000F0020000}"/>
    <cellStyle name="Dziesiętny 4 3 3 4 3" xfId="670" xr:uid="{00000000-0005-0000-0000-0000F1020000}"/>
    <cellStyle name="Dziesiętny 4 3 3 4 3 2" xfId="671" xr:uid="{00000000-0005-0000-0000-0000F2020000}"/>
    <cellStyle name="Dziesiętny 4 3 3 4 4" xfId="672" xr:uid="{00000000-0005-0000-0000-0000F3020000}"/>
    <cellStyle name="Dziesiętny 4 3 3 5" xfId="673" xr:uid="{00000000-0005-0000-0000-0000F4020000}"/>
    <cellStyle name="Dziesiętny 4 3 3 5 2" xfId="674" xr:uid="{00000000-0005-0000-0000-0000F5020000}"/>
    <cellStyle name="Dziesiętny 4 3 3 6" xfId="675" xr:uid="{00000000-0005-0000-0000-0000F6020000}"/>
    <cellStyle name="Dziesiętny 4 3 3 6 2" xfId="676" xr:uid="{00000000-0005-0000-0000-0000F7020000}"/>
    <cellStyle name="Dziesiętny 4 3 3 7" xfId="677" xr:uid="{00000000-0005-0000-0000-0000F8020000}"/>
    <cellStyle name="Dziesiętny 4 3 4" xfId="678" xr:uid="{00000000-0005-0000-0000-0000F9020000}"/>
    <cellStyle name="Dziesiętny 4 3 4 2" xfId="679" xr:uid="{00000000-0005-0000-0000-0000FA020000}"/>
    <cellStyle name="Dziesiętny 4 3 4 2 2" xfId="680" xr:uid="{00000000-0005-0000-0000-0000FB020000}"/>
    <cellStyle name="Dziesiętny 4 3 4 2 2 2" xfId="681" xr:uid="{00000000-0005-0000-0000-0000FC020000}"/>
    <cellStyle name="Dziesiętny 4 3 4 2 2 2 2" xfId="682" xr:uid="{00000000-0005-0000-0000-0000FD020000}"/>
    <cellStyle name="Dziesiętny 4 3 4 2 2 3" xfId="683" xr:uid="{00000000-0005-0000-0000-0000FE020000}"/>
    <cellStyle name="Dziesiętny 4 3 4 2 2 3 2" xfId="684" xr:uid="{00000000-0005-0000-0000-0000FF020000}"/>
    <cellStyle name="Dziesiętny 4 3 4 2 2 4" xfId="685" xr:uid="{00000000-0005-0000-0000-000000030000}"/>
    <cellStyle name="Dziesiętny 4 3 4 2 3" xfId="686" xr:uid="{00000000-0005-0000-0000-000001030000}"/>
    <cellStyle name="Dziesiętny 4 3 4 2 3 2" xfId="687" xr:uid="{00000000-0005-0000-0000-000002030000}"/>
    <cellStyle name="Dziesiętny 4 3 4 2 4" xfId="688" xr:uid="{00000000-0005-0000-0000-000003030000}"/>
    <cellStyle name="Dziesiętny 4 3 4 2 4 2" xfId="689" xr:uid="{00000000-0005-0000-0000-000004030000}"/>
    <cellStyle name="Dziesiętny 4 3 4 2 5" xfId="690" xr:uid="{00000000-0005-0000-0000-000005030000}"/>
    <cellStyle name="Dziesiętny 4 3 4 3" xfId="691" xr:uid="{00000000-0005-0000-0000-000006030000}"/>
    <cellStyle name="Dziesiętny 4 3 4 3 2" xfId="692" xr:uid="{00000000-0005-0000-0000-000007030000}"/>
    <cellStyle name="Dziesiętny 4 3 4 3 2 2" xfId="693" xr:uid="{00000000-0005-0000-0000-000008030000}"/>
    <cellStyle name="Dziesiętny 4 3 4 3 3" xfId="694" xr:uid="{00000000-0005-0000-0000-000009030000}"/>
    <cellStyle name="Dziesiętny 4 3 4 3 3 2" xfId="695" xr:uid="{00000000-0005-0000-0000-00000A030000}"/>
    <cellStyle name="Dziesiętny 4 3 4 3 4" xfId="696" xr:uid="{00000000-0005-0000-0000-00000B030000}"/>
    <cellStyle name="Dziesiętny 4 3 4 4" xfId="697" xr:uid="{00000000-0005-0000-0000-00000C030000}"/>
    <cellStyle name="Dziesiętny 4 3 4 4 2" xfId="698" xr:uid="{00000000-0005-0000-0000-00000D030000}"/>
    <cellStyle name="Dziesiętny 4 3 4 5" xfId="699" xr:uid="{00000000-0005-0000-0000-00000E030000}"/>
    <cellStyle name="Dziesiętny 4 3 4 5 2" xfId="700" xr:uid="{00000000-0005-0000-0000-00000F030000}"/>
    <cellStyle name="Dziesiętny 4 3 4 6" xfId="701" xr:uid="{00000000-0005-0000-0000-000010030000}"/>
    <cellStyle name="Dziesiętny 4 3 5" xfId="702" xr:uid="{00000000-0005-0000-0000-000011030000}"/>
    <cellStyle name="Dziesiętny 4 3 5 2" xfId="703" xr:uid="{00000000-0005-0000-0000-000012030000}"/>
    <cellStyle name="Dziesiętny 4 3 5 2 2" xfId="704" xr:uid="{00000000-0005-0000-0000-000013030000}"/>
    <cellStyle name="Dziesiętny 4 3 5 2 2 2" xfId="705" xr:uid="{00000000-0005-0000-0000-000014030000}"/>
    <cellStyle name="Dziesiętny 4 3 5 2 3" xfId="706" xr:uid="{00000000-0005-0000-0000-000015030000}"/>
    <cellStyle name="Dziesiętny 4 3 5 2 3 2" xfId="707" xr:uid="{00000000-0005-0000-0000-000016030000}"/>
    <cellStyle name="Dziesiętny 4 3 5 2 4" xfId="708" xr:uid="{00000000-0005-0000-0000-000017030000}"/>
    <cellStyle name="Dziesiętny 4 3 5 3" xfId="709" xr:uid="{00000000-0005-0000-0000-000018030000}"/>
    <cellStyle name="Dziesiętny 4 3 5 3 2" xfId="710" xr:uid="{00000000-0005-0000-0000-000019030000}"/>
    <cellStyle name="Dziesiętny 4 3 5 4" xfId="711" xr:uid="{00000000-0005-0000-0000-00001A030000}"/>
    <cellStyle name="Dziesiętny 4 3 5 4 2" xfId="712" xr:uid="{00000000-0005-0000-0000-00001B030000}"/>
    <cellStyle name="Dziesiętny 4 3 5 5" xfId="713" xr:uid="{00000000-0005-0000-0000-00001C030000}"/>
    <cellStyle name="Dziesiętny 4 3 6" xfId="714" xr:uid="{00000000-0005-0000-0000-00001D030000}"/>
    <cellStyle name="Dziesiętny 4 3 6 2" xfId="715" xr:uid="{00000000-0005-0000-0000-00001E030000}"/>
    <cellStyle name="Dziesiętny 4 3 6 2 2" xfId="716" xr:uid="{00000000-0005-0000-0000-00001F030000}"/>
    <cellStyle name="Dziesiętny 4 3 6 3" xfId="717" xr:uid="{00000000-0005-0000-0000-000020030000}"/>
    <cellStyle name="Dziesiętny 4 3 6 3 2" xfId="718" xr:uid="{00000000-0005-0000-0000-000021030000}"/>
    <cellStyle name="Dziesiętny 4 3 6 4" xfId="719" xr:uid="{00000000-0005-0000-0000-000022030000}"/>
    <cellStyle name="Dziesiętny 4 3 7" xfId="720" xr:uid="{00000000-0005-0000-0000-000023030000}"/>
    <cellStyle name="Dziesiętny 4 3 7 2" xfId="721" xr:uid="{00000000-0005-0000-0000-000024030000}"/>
    <cellStyle name="Dziesiętny 4 3 8" xfId="722" xr:uid="{00000000-0005-0000-0000-000025030000}"/>
    <cellStyle name="Dziesiętny 4 3 8 2" xfId="723" xr:uid="{00000000-0005-0000-0000-000026030000}"/>
    <cellStyle name="Dziesiętny 4 3 9" xfId="724" xr:uid="{00000000-0005-0000-0000-000027030000}"/>
    <cellStyle name="Dziesiętny 4 4" xfId="725" xr:uid="{00000000-0005-0000-0000-000028030000}"/>
    <cellStyle name="Dziesiętny 4 4 2" xfId="726" xr:uid="{00000000-0005-0000-0000-000029030000}"/>
    <cellStyle name="Dziesiętny 4 4 2 2" xfId="727" xr:uid="{00000000-0005-0000-0000-00002A030000}"/>
    <cellStyle name="Dziesiętny 4 4 2 2 2" xfId="728" xr:uid="{00000000-0005-0000-0000-00002B030000}"/>
    <cellStyle name="Dziesiętny 4 4 2 2 2 2" xfId="729" xr:uid="{00000000-0005-0000-0000-00002C030000}"/>
    <cellStyle name="Dziesiętny 4 4 2 2 2 2 2" xfId="730" xr:uid="{00000000-0005-0000-0000-00002D030000}"/>
    <cellStyle name="Dziesiętny 4 4 2 2 2 3" xfId="731" xr:uid="{00000000-0005-0000-0000-00002E030000}"/>
    <cellStyle name="Dziesiętny 4 4 2 2 2 3 2" xfId="732" xr:uid="{00000000-0005-0000-0000-00002F030000}"/>
    <cellStyle name="Dziesiętny 4 4 2 2 2 4" xfId="733" xr:uid="{00000000-0005-0000-0000-000030030000}"/>
    <cellStyle name="Dziesiętny 4 4 2 2 3" xfId="734" xr:uid="{00000000-0005-0000-0000-000031030000}"/>
    <cellStyle name="Dziesiętny 4 4 2 2 3 2" xfId="735" xr:uid="{00000000-0005-0000-0000-000032030000}"/>
    <cellStyle name="Dziesiętny 4 4 2 2 4" xfId="736" xr:uid="{00000000-0005-0000-0000-000033030000}"/>
    <cellStyle name="Dziesiętny 4 4 2 2 4 2" xfId="737" xr:uid="{00000000-0005-0000-0000-000034030000}"/>
    <cellStyle name="Dziesiętny 4 4 2 2 5" xfId="738" xr:uid="{00000000-0005-0000-0000-000035030000}"/>
    <cellStyle name="Dziesiętny 4 4 2 3" xfId="739" xr:uid="{00000000-0005-0000-0000-000036030000}"/>
    <cellStyle name="Dziesiętny 4 4 2 3 2" xfId="740" xr:uid="{00000000-0005-0000-0000-000037030000}"/>
    <cellStyle name="Dziesiętny 4 4 2 3 2 2" xfId="741" xr:uid="{00000000-0005-0000-0000-000038030000}"/>
    <cellStyle name="Dziesiętny 4 4 2 3 3" xfId="742" xr:uid="{00000000-0005-0000-0000-000039030000}"/>
    <cellStyle name="Dziesiętny 4 4 2 3 3 2" xfId="743" xr:uid="{00000000-0005-0000-0000-00003A030000}"/>
    <cellStyle name="Dziesiętny 4 4 2 3 4" xfId="744" xr:uid="{00000000-0005-0000-0000-00003B030000}"/>
    <cellStyle name="Dziesiętny 4 4 2 4" xfId="745" xr:uid="{00000000-0005-0000-0000-00003C030000}"/>
    <cellStyle name="Dziesiętny 4 4 2 4 2" xfId="746" xr:uid="{00000000-0005-0000-0000-00003D030000}"/>
    <cellStyle name="Dziesiętny 4 4 2 5" xfId="747" xr:uid="{00000000-0005-0000-0000-00003E030000}"/>
    <cellStyle name="Dziesiętny 4 4 2 5 2" xfId="748" xr:uid="{00000000-0005-0000-0000-00003F030000}"/>
    <cellStyle name="Dziesiętny 4 4 2 6" xfId="749" xr:uid="{00000000-0005-0000-0000-000040030000}"/>
    <cellStyle name="Dziesiętny 4 4 3" xfId="750" xr:uid="{00000000-0005-0000-0000-000041030000}"/>
    <cellStyle name="Dziesiętny 4 4 3 2" xfId="751" xr:uid="{00000000-0005-0000-0000-000042030000}"/>
    <cellStyle name="Dziesiętny 4 4 3 2 2" xfId="752" xr:uid="{00000000-0005-0000-0000-000043030000}"/>
    <cellStyle name="Dziesiętny 4 4 3 2 2 2" xfId="753" xr:uid="{00000000-0005-0000-0000-000044030000}"/>
    <cellStyle name="Dziesiętny 4 4 3 2 3" xfId="754" xr:uid="{00000000-0005-0000-0000-000045030000}"/>
    <cellStyle name="Dziesiętny 4 4 3 2 3 2" xfId="755" xr:uid="{00000000-0005-0000-0000-000046030000}"/>
    <cellStyle name="Dziesiętny 4 4 3 2 4" xfId="756" xr:uid="{00000000-0005-0000-0000-000047030000}"/>
    <cellStyle name="Dziesiętny 4 4 3 3" xfId="757" xr:uid="{00000000-0005-0000-0000-000048030000}"/>
    <cellStyle name="Dziesiętny 4 4 3 3 2" xfId="758" xr:uid="{00000000-0005-0000-0000-000049030000}"/>
    <cellStyle name="Dziesiętny 4 4 3 4" xfId="759" xr:uid="{00000000-0005-0000-0000-00004A030000}"/>
    <cellStyle name="Dziesiętny 4 4 3 4 2" xfId="760" xr:uid="{00000000-0005-0000-0000-00004B030000}"/>
    <cellStyle name="Dziesiętny 4 4 3 5" xfId="761" xr:uid="{00000000-0005-0000-0000-00004C030000}"/>
    <cellStyle name="Dziesiętny 4 4 4" xfId="762" xr:uid="{00000000-0005-0000-0000-00004D030000}"/>
    <cellStyle name="Dziesiętny 4 4 4 2" xfId="763" xr:uid="{00000000-0005-0000-0000-00004E030000}"/>
    <cellStyle name="Dziesiętny 4 4 4 2 2" xfId="764" xr:uid="{00000000-0005-0000-0000-00004F030000}"/>
    <cellStyle name="Dziesiętny 4 4 4 3" xfId="765" xr:uid="{00000000-0005-0000-0000-000050030000}"/>
    <cellStyle name="Dziesiętny 4 4 4 3 2" xfId="766" xr:uid="{00000000-0005-0000-0000-000051030000}"/>
    <cellStyle name="Dziesiętny 4 4 4 4" xfId="767" xr:uid="{00000000-0005-0000-0000-000052030000}"/>
    <cellStyle name="Dziesiętny 4 4 5" xfId="768" xr:uid="{00000000-0005-0000-0000-000053030000}"/>
    <cellStyle name="Dziesiętny 4 4 5 2" xfId="769" xr:uid="{00000000-0005-0000-0000-000054030000}"/>
    <cellStyle name="Dziesiętny 4 4 6" xfId="770" xr:uid="{00000000-0005-0000-0000-000055030000}"/>
    <cellStyle name="Dziesiętny 4 4 6 2" xfId="771" xr:uid="{00000000-0005-0000-0000-000056030000}"/>
    <cellStyle name="Dziesiętny 4 4 7" xfId="772" xr:uid="{00000000-0005-0000-0000-000057030000}"/>
    <cellStyle name="Dziesiętny 4 5" xfId="773" xr:uid="{00000000-0005-0000-0000-000058030000}"/>
    <cellStyle name="Dziesiętny 4 5 2" xfId="774" xr:uid="{00000000-0005-0000-0000-000059030000}"/>
    <cellStyle name="Dziesiętny 4 5 2 2" xfId="775" xr:uid="{00000000-0005-0000-0000-00005A030000}"/>
    <cellStyle name="Dziesiętny 4 5 2 2 2" xfId="776" xr:uid="{00000000-0005-0000-0000-00005B030000}"/>
    <cellStyle name="Dziesiętny 4 5 2 2 2 2" xfId="777" xr:uid="{00000000-0005-0000-0000-00005C030000}"/>
    <cellStyle name="Dziesiętny 4 5 2 2 2 2 2" xfId="778" xr:uid="{00000000-0005-0000-0000-00005D030000}"/>
    <cellStyle name="Dziesiętny 4 5 2 2 2 3" xfId="779" xr:uid="{00000000-0005-0000-0000-00005E030000}"/>
    <cellStyle name="Dziesiętny 4 5 2 2 2 3 2" xfId="780" xr:uid="{00000000-0005-0000-0000-00005F030000}"/>
    <cellStyle name="Dziesiętny 4 5 2 2 2 4" xfId="781" xr:uid="{00000000-0005-0000-0000-000060030000}"/>
    <cellStyle name="Dziesiętny 4 5 2 2 3" xfId="782" xr:uid="{00000000-0005-0000-0000-000061030000}"/>
    <cellStyle name="Dziesiętny 4 5 2 2 3 2" xfId="783" xr:uid="{00000000-0005-0000-0000-000062030000}"/>
    <cellStyle name="Dziesiętny 4 5 2 2 4" xfId="784" xr:uid="{00000000-0005-0000-0000-000063030000}"/>
    <cellStyle name="Dziesiętny 4 5 2 2 4 2" xfId="785" xr:uid="{00000000-0005-0000-0000-000064030000}"/>
    <cellStyle name="Dziesiętny 4 5 2 2 5" xfId="786" xr:uid="{00000000-0005-0000-0000-000065030000}"/>
    <cellStyle name="Dziesiętny 4 5 2 3" xfId="787" xr:uid="{00000000-0005-0000-0000-000066030000}"/>
    <cellStyle name="Dziesiętny 4 5 2 3 2" xfId="788" xr:uid="{00000000-0005-0000-0000-000067030000}"/>
    <cellStyle name="Dziesiętny 4 5 2 3 2 2" xfId="789" xr:uid="{00000000-0005-0000-0000-000068030000}"/>
    <cellStyle name="Dziesiętny 4 5 2 3 3" xfId="790" xr:uid="{00000000-0005-0000-0000-000069030000}"/>
    <cellStyle name="Dziesiętny 4 5 2 3 3 2" xfId="791" xr:uid="{00000000-0005-0000-0000-00006A030000}"/>
    <cellStyle name="Dziesiętny 4 5 2 3 4" xfId="792" xr:uid="{00000000-0005-0000-0000-00006B030000}"/>
    <cellStyle name="Dziesiętny 4 5 2 4" xfId="793" xr:uid="{00000000-0005-0000-0000-00006C030000}"/>
    <cellStyle name="Dziesiętny 4 5 2 4 2" xfId="794" xr:uid="{00000000-0005-0000-0000-00006D030000}"/>
    <cellStyle name="Dziesiętny 4 5 2 5" xfId="795" xr:uid="{00000000-0005-0000-0000-00006E030000}"/>
    <cellStyle name="Dziesiętny 4 5 2 5 2" xfId="796" xr:uid="{00000000-0005-0000-0000-00006F030000}"/>
    <cellStyle name="Dziesiętny 4 5 2 6" xfId="797" xr:uid="{00000000-0005-0000-0000-000070030000}"/>
    <cellStyle name="Dziesiętny 4 5 3" xfId="798" xr:uid="{00000000-0005-0000-0000-000071030000}"/>
    <cellStyle name="Dziesiętny 4 5 3 2" xfId="799" xr:uid="{00000000-0005-0000-0000-000072030000}"/>
    <cellStyle name="Dziesiętny 4 5 3 2 2" xfId="800" xr:uid="{00000000-0005-0000-0000-000073030000}"/>
    <cellStyle name="Dziesiętny 4 5 3 2 2 2" xfId="801" xr:uid="{00000000-0005-0000-0000-000074030000}"/>
    <cellStyle name="Dziesiętny 4 5 3 2 3" xfId="802" xr:uid="{00000000-0005-0000-0000-000075030000}"/>
    <cellStyle name="Dziesiętny 4 5 3 2 3 2" xfId="803" xr:uid="{00000000-0005-0000-0000-000076030000}"/>
    <cellStyle name="Dziesiętny 4 5 3 2 4" xfId="804" xr:uid="{00000000-0005-0000-0000-000077030000}"/>
    <cellStyle name="Dziesiętny 4 5 3 3" xfId="805" xr:uid="{00000000-0005-0000-0000-000078030000}"/>
    <cellStyle name="Dziesiętny 4 5 3 3 2" xfId="806" xr:uid="{00000000-0005-0000-0000-000079030000}"/>
    <cellStyle name="Dziesiętny 4 5 3 4" xfId="807" xr:uid="{00000000-0005-0000-0000-00007A030000}"/>
    <cellStyle name="Dziesiętny 4 5 3 4 2" xfId="808" xr:uid="{00000000-0005-0000-0000-00007B030000}"/>
    <cellStyle name="Dziesiętny 4 5 3 5" xfId="809" xr:uid="{00000000-0005-0000-0000-00007C030000}"/>
    <cellStyle name="Dziesiętny 4 5 4" xfId="810" xr:uid="{00000000-0005-0000-0000-00007D030000}"/>
    <cellStyle name="Dziesiętny 4 5 4 2" xfId="811" xr:uid="{00000000-0005-0000-0000-00007E030000}"/>
    <cellStyle name="Dziesiętny 4 5 4 2 2" xfId="812" xr:uid="{00000000-0005-0000-0000-00007F030000}"/>
    <cellStyle name="Dziesiętny 4 5 4 3" xfId="813" xr:uid="{00000000-0005-0000-0000-000080030000}"/>
    <cellStyle name="Dziesiętny 4 5 4 3 2" xfId="814" xr:uid="{00000000-0005-0000-0000-000081030000}"/>
    <cellStyle name="Dziesiętny 4 5 4 4" xfId="815" xr:uid="{00000000-0005-0000-0000-000082030000}"/>
    <cellStyle name="Dziesiętny 4 5 5" xfId="816" xr:uid="{00000000-0005-0000-0000-000083030000}"/>
    <cellStyle name="Dziesiętny 4 5 5 2" xfId="817" xr:uid="{00000000-0005-0000-0000-000084030000}"/>
    <cellStyle name="Dziesiętny 4 5 6" xfId="818" xr:uid="{00000000-0005-0000-0000-000085030000}"/>
    <cellStyle name="Dziesiętny 4 5 6 2" xfId="819" xr:uid="{00000000-0005-0000-0000-000086030000}"/>
    <cellStyle name="Dziesiętny 4 5 7" xfId="820" xr:uid="{00000000-0005-0000-0000-000087030000}"/>
    <cellStyle name="Dziesiętny 4 6" xfId="821" xr:uid="{00000000-0005-0000-0000-000088030000}"/>
    <cellStyle name="Dziesiętny 4 6 2" xfId="822" xr:uid="{00000000-0005-0000-0000-000089030000}"/>
    <cellStyle name="Dziesiętny 4 6 2 2" xfId="823" xr:uid="{00000000-0005-0000-0000-00008A030000}"/>
    <cellStyle name="Dziesiętny 4 6 2 2 2" xfId="824" xr:uid="{00000000-0005-0000-0000-00008B030000}"/>
    <cellStyle name="Dziesiętny 4 6 2 2 2 2" xfId="825" xr:uid="{00000000-0005-0000-0000-00008C030000}"/>
    <cellStyle name="Dziesiętny 4 6 2 2 3" xfId="826" xr:uid="{00000000-0005-0000-0000-00008D030000}"/>
    <cellStyle name="Dziesiętny 4 6 2 2 3 2" xfId="827" xr:uid="{00000000-0005-0000-0000-00008E030000}"/>
    <cellStyle name="Dziesiętny 4 6 2 2 4" xfId="828" xr:uid="{00000000-0005-0000-0000-00008F030000}"/>
    <cellStyle name="Dziesiętny 4 6 2 3" xfId="829" xr:uid="{00000000-0005-0000-0000-000090030000}"/>
    <cellStyle name="Dziesiętny 4 6 2 3 2" xfId="830" xr:uid="{00000000-0005-0000-0000-000091030000}"/>
    <cellStyle name="Dziesiętny 4 6 2 4" xfId="831" xr:uid="{00000000-0005-0000-0000-000092030000}"/>
    <cellStyle name="Dziesiętny 4 6 2 4 2" xfId="832" xr:uid="{00000000-0005-0000-0000-000093030000}"/>
    <cellStyle name="Dziesiętny 4 6 2 5" xfId="833" xr:uid="{00000000-0005-0000-0000-000094030000}"/>
    <cellStyle name="Dziesiętny 4 6 3" xfId="834" xr:uid="{00000000-0005-0000-0000-000095030000}"/>
    <cellStyle name="Dziesiętny 4 6 3 2" xfId="835" xr:uid="{00000000-0005-0000-0000-000096030000}"/>
    <cellStyle name="Dziesiętny 4 6 3 2 2" xfId="836" xr:uid="{00000000-0005-0000-0000-000097030000}"/>
    <cellStyle name="Dziesiętny 4 6 3 3" xfId="837" xr:uid="{00000000-0005-0000-0000-000098030000}"/>
    <cellStyle name="Dziesiętny 4 6 3 3 2" xfId="838" xr:uid="{00000000-0005-0000-0000-000099030000}"/>
    <cellStyle name="Dziesiętny 4 6 3 4" xfId="839" xr:uid="{00000000-0005-0000-0000-00009A030000}"/>
    <cellStyle name="Dziesiętny 4 6 4" xfId="840" xr:uid="{00000000-0005-0000-0000-00009B030000}"/>
    <cellStyle name="Dziesiętny 4 6 4 2" xfId="841" xr:uid="{00000000-0005-0000-0000-00009C030000}"/>
    <cellStyle name="Dziesiętny 4 6 5" xfId="842" xr:uid="{00000000-0005-0000-0000-00009D030000}"/>
    <cellStyle name="Dziesiętny 4 6 5 2" xfId="843" xr:uid="{00000000-0005-0000-0000-00009E030000}"/>
    <cellStyle name="Dziesiętny 4 6 6" xfId="844" xr:uid="{00000000-0005-0000-0000-00009F030000}"/>
    <cellStyle name="Dziesiętny 4 7" xfId="845" xr:uid="{00000000-0005-0000-0000-0000A0030000}"/>
    <cellStyle name="Dziesiętny 4 7 2" xfId="846" xr:uid="{00000000-0005-0000-0000-0000A1030000}"/>
    <cellStyle name="Dziesiętny 4 7 2 2" xfId="847" xr:uid="{00000000-0005-0000-0000-0000A2030000}"/>
    <cellStyle name="Dziesiętny 4 7 2 2 2" xfId="848" xr:uid="{00000000-0005-0000-0000-0000A3030000}"/>
    <cellStyle name="Dziesiętny 4 7 2 3" xfId="849" xr:uid="{00000000-0005-0000-0000-0000A4030000}"/>
    <cellStyle name="Dziesiętny 4 7 2 3 2" xfId="850" xr:uid="{00000000-0005-0000-0000-0000A5030000}"/>
    <cellStyle name="Dziesiętny 4 7 2 4" xfId="851" xr:uid="{00000000-0005-0000-0000-0000A6030000}"/>
    <cellStyle name="Dziesiętny 4 7 3" xfId="852" xr:uid="{00000000-0005-0000-0000-0000A7030000}"/>
    <cellStyle name="Dziesiętny 4 7 3 2" xfId="853" xr:uid="{00000000-0005-0000-0000-0000A8030000}"/>
    <cellStyle name="Dziesiętny 4 7 4" xfId="854" xr:uid="{00000000-0005-0000-0000-0000A9030000}"/>
    <cellStyle name="Dziesiętny 4 7 4 2" xfId="855" xr:uid="{00000000-0005-0000-0000-0000AA030000}"/>
    <cellStyle name="Dziesiętny 4 7 5" xfId="856" xr:uid="{00000000-0005-0000-0000-0000AB030000}"/>
    <cellStyle name="Dziesiętny 4 8" xfId="857" xr:uid="{00000000-0005-0000-0000-0000AC030000}"/>
    <cellStyle name="Dziesiętny 4 8 2" xfId="858" xr:uid="{00000000-0005-0000-0000-0000AD030000}"/>
    <cellStyle name="Dziesiętny 4 8 2 2" xfId="859" xr:uid="{00000000-0005-0000-0000-0000AE030000}"/>
    <cellStyle name="Dziesiętny 4 8 3" xfId="860" xr:uid="{00000000-0005-0000-0000-0000AF030000}"/>
    <cellStyle name="Dziesiętny 4 8 3 2" xfId="861" xr:uid="{00000000-0005-0000-0000-0000B0030000}"/>
    <cellStyle name="Dziesiętny 4 8 4" xfId="862" xr:uid="{00000000-0005-0000-0000-0000B1030000}"/>
    <cellStyle name="Dziesiętny 4 9" xfId="863" xr:uid="{00000000-0005-0000-0000-0000B2030000}"/>
    <cellStyle name="Dziesiętny 4 9 2" xfId="864" xr:uid="{00000000-0005-0000-0000-0000B3030000}"/>
    <cellStyle name="Dziesiętny 5" xfId="865" xr:uid="{00000000-0005-0000-0000-0000B4030000}"/>
    <cellStyle name="Dziesiętny 5 2" xfId="866" xr:uid="{00000000-0005-0000-0000-0000B5030000}"/>
    <cellStyle name="Dziesiętny 5 2 2" xfId="867" xr:uid="{00000000-0005-0000-0000-0000B6030000}"/>
    <cellStyle name="Dziesiętny 5 2 2 2" xfId="2072" xr:uid="{00000000-0005-0000-0000-0000B7030000}"/>
    <cellStyle name="Dziesiętny 5 2 2 2 2" xfId="2447" xr:uid="{00000000-0005-0000-0000-0000B8030000}"/>
    <cellStyle name="Dziesiętny 5 2 2 2 2 2" xfId="3205" xr:uid="{85286E8C-9BDB-48FE-8DC9-8D792A4ED7EF}"/>
    <cellStyle name="Dziesiętny 5 2 2 2 3" xfId="2834" xr:uid="{8DCA284A-A493-430C-950D-B39E97AD679D}"/>
    <cellStyle name="Dziesiętny 5 2 2 3" xfId="2262" xr:uid="{00000000-0005-0000-0000-0000B9030000}"/>
    <cellStyle name="Dziesiętny 5 2 2 3 2" xfId="3020" xr:uid="{5C120573-222F-4B29-91CE-4412A222BA0C}"/>
    <cellStyle name="Dziesiętny 5 2 2 4" xfId="2649" xr:uid="{4E5BBEE8-05E5-4BEC-ACD8-4C9DBBA4002B}"/>
    <cellStyle name="Dziesiętny 5 2 3" xfId="2071" xr:uid="{00000000-0005-0000-0000-0000BA030000}"/>
    <cellStyle name="Dziesiętny 5 2 3 2" xfId="2446" xr:uid="{00000000-0005-0000-0000-0000BB030000}"/>
    <cellStyle name="Dziesiętny 5 2 3 2 2" xfId="3204" xr:uid="{DF0E8478-2223-4FDE-82C4-2C783CD88DFA}"/>
    <cellStyle name="Dziesiętny 5 2 3 3" xfId="2833" xr:uid="{0D3A94FF-52D9-4032-AC46-AE0FAD9AAD16}"/>
    <cellStyle name="Dziesiętny 5 2 4" xfId="2261" xr:uid="{00000000-0005-0000-0000-0000BC030000}"/>
    <cellStyle name="Dziesiętny 5 2 4 2" xfId="3019" xr:uid="{01A33A15-08D6-4D2A-A898-1323DC7BEE99}"/>
    <cellStyle name="Dziesiętny 5 2 5" xfId="2648" xr:uid="{19BBF921-51CA-4485-B08C-A6FE58282ACA}"/>
    <cellStyle name="Dziesiętny 5 3" xfId="868" xr:uid="{00000000-0005-0000-0000-0000BD030000}"/>
    <cellStyle name="Dziesiętny 5 3 2" xfId="869" xr:uid="{00000000-0005-0000-0000-0000BE030000}"/>
    <cellStyle name="Dziesiętny 5 3 2 2" xfId="2074" xr:uid="{00000000-0005-0000-0000-0000BF030000}"/>
    <cellStyle name="Dziesiętny 5 3 2 2 2" xfId="2449" xr:uid="{00000000-0005-0000-0000-0000C0030000}"/>
    <cellStyle name="Dziesiętny 5 3 2 2 2 2" xfId="3207" xr:uid="{596775A1-6DFF-4A75-9BB6-FA5E159DD783}"/>
    <cellStyle name="Dziesiętny 5 3 2 2 3" xfId="2836" xr:uid="{DAADC967-65D8-4C23-8861-47BF0E0D84E0}"/>
    <cellStyle name="Dziesiętny 5 3 2 3" xfId="2264" xr:uid="{00000000-0005-0000-0000-0000C1030000}"/>
    <cellStyle name="Dziesiętny 5 3 2 3 2" xfId="3022" xr:uid="{2F52FE12-CC85-4513-B438-407C5322FABB}"/>
    <cellStyle name="Dziesiętny 5 3 2 4" xfId="2651" xr:uid="{41732007-549A-452B-8C46-AEEABEB6F390}"/>
    <cellStyle name="Dziesiętny 5 3 3" xfId="2073" xr:uid="{00000000-0005-0000-0000-0000C2030000}"/>
    <cellStyle name="Dziesiętny 5 3 3 2" xfId="2448" xr:uid="{00000000-0005-0000-0000-0000C3030000}"/>
    <cellStyle name="Dziesiętny 5 3 3 2 2" xfId="3206" xr:uid="{EEA35687-0D4F-42AF-ACB0-EA25C24D0105}"/>
    <cellStyle name="Dziesiętny 5 3 3 3" xfId="2835" xr:uid="{A4F2805C-895C-4A2F-8804-0A38E0D91189}"/>
    <cellStyle name="Dziesiętny 5 3 4" xfId="2263" xr:uid="{00000000-0005-0000-0000-0000C4030000}"/>
    <cellStyle name="Dziesiętny 5 3 4 2" xfId="3021" xr:uid="{DFD3AF26-C630-4554-84A3-11BC77A5278B}"/>
    <cellStyle name="Dziesiętny 5 3 5" xfId="2650" xr:uid="{7C8FC9CC-A6B7-4F21-B371-BEB48F2CAD9D}"/>
    <cellStyle name="Dziesiętny 5 4" xfId="870" xr:uid="{00000000-0005-0000-0000-0000C5030000}"/>
    <cellStyle name="Dziesiętny 5 4 2" xfId="2075" xr:uid="{00000000-0005-0000-0000-0000C6030000}"/>
    <cellStyle name="Dziesiętny 5 4 2 2" xfId="2450" xr:uid="{00000000-0005-0000-0000-0000C7030000}"/>
    <cellStyle name="Dziesiętny 5 4 2 2 2" xfId="3208" xr:uid="{C576F18A-6A6A-43FC-B33B-4E3A0CD77975}"/>
    <cellStyle name="Dziesiętny 5 4 2 3" xfId="2837" xr:uid="{7BDE0663-4555-4B40-9378-972068B35869}"/>
    <cellStyle name="Dziesiętny 5 4 3" xfId="2265" xr:uid="{00000000-0005-0000-0000-0000C8030000}"/>
    <cellStyle name="Dziesiętny 5 4 3 2" xfId="3023" xr:uid="{2518ED57-5A59-41BC-829D-FD0A4470D8C0}"/>
    <cellStyle name="Dziesiętny 5 4 4" xfId="2652" xr:uid="{78869A84-D89B-4D72-8F83-E4CCE73F59F6}"/>
    <cellStyle name="Dziesiętny 5 5" xfId="871" xr:uid="{00000000-0005-0000-0000-0000C9030000}"/>
    <cellStyle name="Dziesiętny 5 6" xfId="2070" xr:uid="{00000000-0005-0000-0000-0000CA030000}"/>
    <cellStyle name="Dziesiętny 5 6 2" xfId="2445" xr:uid="{00000000-0005-0000-0000-0000CB030000}"/>
    <cellStyle name="Dziesiętny 5 6 2 2" xfId="3203" xr:uid="{B9762C30-F19C-4669-899E-9FE04F47B748}"/>
    <cellStyle name="Dziesiętny 5 6 3" xfId="2832" xr:uid="{5A89631E-B6E1-4E0A-8F8A-4E73BFD2CA9B}"/>
    <cellStyle name="Dziesiętny 5 7" xfId="2260" xr:uid="{00000000-0005-0000-0000-0000CC030000}"/>
    <cellStyle name="Dziesiętny 5 7 2" xfId="3018" xr:uid="{B81C52B5-CFA8-408F-A21E-02267262C129}"/>
    <cellStyle name="Dziesiętny 5 8" xfId="2647" xr:uid="{4604005C-E51B-43B1-A738-BF48253AE2FD}"/>
    <cellStyle name="Dziesiętny 6" xfId="872" xr:uid="{00000000-0005-0000-0000-0000CD030000}"/>
    <cellStyle name="Dziesiętny 6 10" xfId="873" xr:uid="{00000000-0005-0000-0000-0000CE030000}"/>
    <cellStyle name="Dziesiętny 6 11" xfId="874" xr:uid="{00000000-0005-0000-0000-0000CF030000}"/>
    <cellStyle name="Dziesiętny 6 2" xfId="875" xr:uid="{00000000-0005-0000-0000-0000D0030000}"/>
    <cellStyle name="Dziesiętny 6 2 2" xfId="876" xr:uid="{00000000-0005-0000-0000-0000D1030000}"/>
    <cellStyle name="Dziesiętny 6 2 2 2" xfId="877" xr:uid="{00000000-0005-0000-0000-0000D2030000}"/>
    <cellStyle name="Dziesiętny 6 2 2 2 2" xfId="878" xr:uid="{00000000-0005-0000-0000-0000D3030000}"/>
    <cellStyle name="Dziesiętny 6 2 2 2 2 2" xfId="879" xr:uid="{00000000-0005-0000-0000-0000D4030000}"/>
    <cellStyle name="Dziesiętny 6 2 2 2 2 2 2" xfId="880" xr:uid="{00000000-0005-0000-0000-0000D5030000}"/>
    <cellStyle name="Dziesiętny 6 2 2 2 2 2 2 2" xfId="881" xr:uid="{00000000-0005-0000-0000-0000D6030000}"/>
    <cellStyle name="Dziesiętny 6 2 2 2 2 2 3" xfId="882" xr:uid="{00000000-0005-0000-0000-0000D7030000}"/>
    <cellStyle name="Dziesiętny 6 2 2 2 2 2 3 2" xfId="883" xr:uid="{00000000-0005-0000-0000-0000D8030000}"/>
    <cellStyle name="Dziesiętny 6 2 2 2 2 2 4" xfId="884" xr:uid="{00000000-0005-0000-0000-0000D9030000}"/>
    <cellStyle name="Dziesiętny 6 2 2 2 2 3" xfId="885" xr:uid="{00000000-0005-0000-0000-0000DA030000}"/>
    <cellStyle name="Dziesiętny 6 2 2 2 2 3 2" xfId="886" xr:uid="{00000000-0005-0000-0000-0000DB030000}"/>
    <cellStyle name="Dziesiętny 6 2 2 2 2 4" xfId="887" xr:uid="{00000000-0005-0000-0000-0000DC030000}"/>
    <cellStyle name="Dziesiętny 6 2 2 2 2 4 2" xfId="888" xr:uid="{00000000-0005-0000-0000-0000DD030000}"/>
    <cellStyle name="Dziesiętny 6 2 2 2 2 5" xfId="889" xr:uid="{00000000-0005-0000-0000-0000DE030000}"/>
    <cellStyle name="Dziesiętny 6 2 2 2 3" xfId="890" xr:uid="{00000000-0005-0000-0000-0000DF030000}"/>
    <cellStyle name="Dziesiętny 6 2 2 2 3 2" xfId="891" xr:uid="{00000000-0005-0000-0000-0000E0030000}"/>
    <cellStyle name="Dziesiętny 6 2 2 2 3 2 2" xfId="892" xr:uid="{00000000-0005-0000-0000-0000E1030000}"/>
    <cellStyle name="Dziesiętny 6 2 2 2 3 3" xfId="893" xr:uid="{00000000-0005-0000-0000-0000E2030000}"/>
    <cellStyle name="Dziesiętny 6 2 2 2 3 3 2" xfId="894" xr:uid="{00000000-0005-0000-0000-0000E3030000}"/>
    <cellStyle name="Dziesiętny 6 2 2 2 3 4" xfId="895" xr:uid="{00000000-0005-0000-0000-0000E4030000}"/>
    <cellStyle name="Dziesiętny 6 2 2 2 4" xfId="896" xr:uid="{00000000-0005-0000-0000-0000E5030000}"/>
    <cellStyle name="Dziesiętny 6 2 2 2 4 2" xfId="897" xr:uid="{00000000-0005-0000-0000-0000E6030000}"/>
    <cellStyle name="Dziesiętny 6 2 2 2 5" xfId="898" xr:uid="{00000000-0005-0000-0000-0000E7030000}"/>
    <cellStyle name="Dziesiętny 6 2 2 2 5 2" xfId="899" xr:uid="{00000000-0005-0000-0000-0000E8030000}"/>
    <cellStyle name="Dziesiętny 6 2 2 2 6" xfId="900" xr:uid="{00000000-0005-0000-0000-0000E9030000}"/>
    <cellStyle name="Dziesiętny 6 2 2 3" xfId="901" xr:uid="{00000000-0005-0000-0000-0000EA030000}"/>
    <cellStyle name="Dziesiętny 6 2 2 3 2" xfId="902" xr:uid="{00000000-0005-0000-0000-0000EB030000}"/>
    <cellStyle name="Dziesiętny 6 2 2 3 2 2" xfId="903" xr:uid="{00000000-0005-0000-0000-0000EC030000}"/>
    <cellStyle name="Dziesiętny 6 2 2 3 2 2 2" xfId="904" xr:uid="{00000000-0005-0000-0000-0000ED030000}"/>
    <cellStyle name="Dziesiętny 6 2 2 3 2 3" xfId="905" xr:uid="{00000000-0005-0000-0000-0000EE030000}"/>
    <cellStyle name="Dziesiętny 6 2 2 3 2 3 2" xfId="906" xr:uid="{00000000-0005-0000-0000-0000EF030000}"/>
    <cellStyle name="Dziesiętny 6 2 2 3 2 4" xfId="907" xr:uid="{00000000-0005-0000-0000-0000F0030000}"/>
    <cellStyle name="Dziesiętny 6 2 2 3 3" xfId="908" xr:uid="{00000000-0005-0000-0000-0000F1030000}"/>
    <cellStyle name="Dziesiętny 6 2 2 3 3 2" xfId="909" xr:uid="{00000000-0005-0000-0000-0000F2030000}"/>
    <cellStyle name="Dziesiętny 6 2 2 3 4" xfId="910" xr:uid="{00000000-0005-0000-0000-0000F3030000}"/>
    <cellStyle name="Dziesiętny 6 2 2 3 4 2" xfId="911" xr:uid="{00000000-0005-0000-0000-0000F4030000}"/>
    <cellStyle name="Dziesiętny 6 2 2 3 5" xfId="912" xr:uid="{00000000-0005-0000-0000-0000F5030000}"/>
    <cellStyle name="Dziesiętny 6 2 2 4" xfId="913" xr:uid="{00000000-0005-0000-0000-0000F6030000}"/>
    <cellStyle name="Dziesiętny 6 2 2 4 2" xfId="914" xr:uid="{00000000-0005-0000-0000-0000F7030000}"/>
    <cellStyle name="Dziesiętny 6 2 2 4 2 2" xfId="915" xr:uid="{00000000-0005-0000-0000-0000F8030000}"/>
    <cellStyle name="Dziesiętny 6 2 2 4 3" xfId="916" xr:uid="{00000000-0005-0000-0000-0000F9030000}"/>
    <cellStyle name="Dziesiętny 6 2 2 4 3 2" xfId="917" xr:uid="{00000000-0005-0000-0000-0000FA030000}"/>
    <cellStyle name="Dziesiętny 6 2 2 4 4" xfId="918" xr:uid="{00000000-0005-0000-0000-0000FB030000}"/>
    <cellStyle name="Dziesiętny 6 2 2 5" xfId="919" xr:uid="{00000000-0005-0000-0000-0000FC030000}"/>
    <cellStyle name="Dziesiętny 6 2 2 5 2" xfId="920" xr:uid="{00000000-0005-0000-0000-0000FD030000}"/>
    <cellStyle name="Dziesiętny 6 2 2 6" xfId="921" xr:uid="{00000000-0005-0000-0000-0000FE030000}"/>
    <cellStyle name="Dziesiętny 6 2 2 6 2" xfId="922" xr:uid="{00000000-0005-0000-0000-0000FF030000}"/>
    <cellStyle name="Dziesiętny 6 2 2 7" xfId="923" xr:uid="{00000000-0005-0000-0000-000000040000}"/>
    <cellStyle name="Dziesiętny 6 2 3" xfId="924" xr:uid="{00000000-0005-0000-0000-000001040000}"/>
    <cellStyle name="Dziesiętny 6 2 3 2" xfId="925" xr:uid="{00000000-0005-0000-0000-000002040000}"/>
    <cellStyle name="Dziesiętny 6 2 3 2 2" xfId="926" xr:uid="{00000000-0005-0000-0000-000003040000}"/>
    <cellStyle name="Dziesiętny 6 2 3 2 2 2" xfId="927" xr:uid="{00000000-0005-0000-0000-000004040000}"/>
    <cellStyle name="Dziesiętny 6 2 3 2 2 2 2" xfId="928" xr:uid="{00000000-0005-0000-0000-000005040000}"/>
    <cellStyle name="Dziesiętny 6 2 3 2 2 2 2 2" xfId="929" xr:uid="{00000000-0005-0000-0000-000006040000}"/>
    <cellStyle name="Dziesiętny 6 2 3 2 2 2 3" xfId="930" xr:uid="{00000000-0005-0000-0000-000007040000}"/>
    <cellStyle name="Dziesiętny 6 2 3 2 2 2 3 2" xfId="931" xr:uid="{00000000-0005-0000-0000-000008040000}"/>
    <cellStyle name="Dziesiętny 6 2 3 2 2 2 4" xfId="932" xr:uid="{00000000-0005-0000-0000-000009040000}"/>
    <cellStyle name="Dziesiętny 6 2 3 2 2 3" xfId="933" xr:uid="{00000000-0005-0000-0000-00000A040000}"/>
    <cellStyle name="Dziesiętny 6 2 3 2 2 3 2" xfId="934" xr:uid="{00000000-0005-0000-0000-00000B040000}"/>
    <cellStyle name="Dziesiętny 6 2 3 2 2 4" xfId="935" xr:uid="{00000000-0005-0000-0000-00000C040000}"/>
    <cellStyle name="Dziesiętny 6 2 3 2 2 4 2" xfId="936" xr:uid="{00000000-0005-0000-0000-00000D040000}"/>
    <cellStyle name="Dziesiętny 6 2 3 2 2 5" xfId="937" xr:uid="{00000000-0005-0000-0000-00000E040000}"/>
    <cellStyle name="Dziesiętny 6 2 3 2 3" xfId="938" xr:uid="{00000000-0005-0000-0000-00000F040000}"/>
    <cellStyle name="Dziesiętny 6 2 3 2 3 2" xfId="939" xr:uid="{00000000-0005-0000-0000-000010040000}"/>
    <cellStyle name="Dziesiętny 6 2 3 2 3 2 2" xfId="940" xr:uid="{00000000-0005-0000-0000-000011040000}"/>
    <cellStyle name="Dziesiętny 6 2 3 2 3 3" xfId="941" xr:uid="{00000000-0005-0000-0000-000012040000}"/>
    <cellStyle name="Dziesiętny 6 2 3 2 3 3 2" xfId="942" xr:uid="{00000000-0005-0000-0000-000013040000}"/>
    <cellStyle name="Dziesiętny 6 2 3 2 3 4" xfId="943" xr:uid="{00000000-0005-0000-0000-000014040000}"/>
    <cellStyle name="Dziesiętny 6 2 3 2 4" xfId="944" xr:uid="{00000000-0005-0000-0000-000015040000}"/>
    <cellStyle name="Dziesiętny 6 2 3 2 4 2" xfId="945" xr:uid="{00000000-0005-0000-0000-000016040000}"/>
    <cellStyle name="Dziesiętny 6 2 3 2 5" xfId="946" xr:uid="{00000000-0005-0000-0000-000017040000}"/>
    <cellStyle name="Dziesiętny 6 2 3 2 5 2" xfId="947" xr:uid="{00000000-0005-0000-0000-000018040000}"/>
    <cellStyle name="Dziesiętny 6 2 3 2 6" xfId="948" xr:uid="{00000000-0005-0000-0000-000019040000}"/>
    <cellStyle name="Dziesiętny 6 2 3 3" xfId="949" xr:uid="{00000000-0005-0000-0000-00001A040000}"/>
    <cellStyle name="Dziesiętny 6 2 3 3 2" xfId="950" xr:uid="{00000000-0005-0000-0000-00001B040000}"/>
    <cellStyle name="Dziesiętny 6 2 3 3 2 2" xfId="951" xr:uid="{00000000-0005-0000-0000-00001C040000}"/>
    <cellStyle name="Dziesiętny 6 2 3 3 2 2 2" xfId="952" xr:uid="{00000000-0005-0000-0000-00001D040000}"/>
    <cellStyle name="Dziesiętny 6 2 3 3 2 3" xfId="953" xr:uid="{00000000-0005-0000-0000-00001E040000}"/>
    <cellStyle name="Dziesiętny 6 2 3 3 2 3 2" xfId="954" xr:uid="{00000000-0005-0000-0000-00001F040000}"/>
    <cellStyle name="Dziesiętny 6 2 3 3 2 4" xfId="955" xr:uid="{00000000-0005-0000-0000-000020040000}"/>
    <cellStyle name="Dziesiętny 6 2 3 3 3" xfId="956" xr:uid="{00000000-0005-0000-0000-000021040000}"/>
    <cellStyle name="Dziesiętny 6 2 3 3 3 2" xfId="957" xr:uid="{00000000-0005-0000-0000-000022040000}"/>
    <cellStyle name="Dziesiętny 6 2 3 3 4" xfId="958" xr:uid="{00000000-0005-0000-0000-000023040000}"/>
    <cellStyle name="Dziesiętny 6 2 3 3 4 2" xfId="959" xr:uid="{00000000-0005-0000-0000-000024040000}"/>
    <cellStyle name="Dziesiętny 6 2 3 3 5" xfId="960" xr:uid="{00000000-0005-0000-0000-000025040000}"/>
    <cellStyle name="Dziesiętny 6 2 3 4" xfId="961" xr:uid="{00000000-0005-0000-0000-000026040000}"/>
    <cellStyle name="Dziesiętny 6 2 3 4 2" xfId="962" xr:uid="{00000000-0005-0000-0000-000027040000}"/>
    <cellStyle name="Dziesiętny 6 2 3 4 2 2" xfId="963" xr:uid="{00000000-0005-0000-0000-000028040000}"/>
    <cellStyle name="Dziesiętny 6 2 3 4 3" xfId="964" xr:uid="{00000000-0005-0000-0000-000029040000}"/>
    <cellStyle name="Dziesiętny 6 2 3 4 3 2" xfId="965" xr:uid="{00000000-0005-0000-0000-00002A040000}"/>
    <cellStyle name="Dziesiętny 6 2 3 4 4" xfId="966" xr:uid="{00000000-0005-0000-0000-00002B040000}"/>
    <cellStyle name="Dziesiętny 6 2 3 5" xfId="967" xr:uid="{00000000-0005-0000-0000-00002C040000}"/>
    <cellStyle name="Dziesiętny 6 2 3 5 2" xfId="968" xr:uid="{00000000-0005-0000-0000-00002D040000}"/>
    <cellStyle name="Dziesiętny 6 2 3 6" xfId="969" xr:uid="{00000000-0005-0000-0000-00002E040000}"/>
    <cellStyle name="Dziesiętny 6 2 3 6 2" xfId="970" xr:uid="{00000000-0005-0000-0000-00002F040000}"/>
    <cellStyle name="Dziesiętny 6 2 3 7" xfId="971" xr:uid="{00000000-0005-0000-0000-000030040000}"/>
    <cellStyle name="Dziesiętny 6 2 4" xfId="972" xr:uid="{00000000-0005-0000-0000-000031040000}"/>
    <cellStyle name="Dziesiętny 6 2 4 2" xfId="973" xr:uid="{00000000-0005-0000-0000-000032040000}"/>
    <cellStyle name="Dziesiętny 6 2 4 2 2" xfId="974" xr:uid="{00000000-0005-0000-0000-000033040000}"/>
    <cellStyle name="Dziesiętny 6 2 4 2 2 2" xfId="975" xr:uid="{00000000-0005-0000-0000-000034040000}"/>
    <cellStyle name="Dziesiętny 6 2 4 2 2 2 2" xfId="976" xr:uid="{00000000-0005-0000-0000-000035040000}"/>
    <cellStyle name="Dziesiętny 6 2 4 2 2 3" xfId="977" xr:uid="{00000000-0005-0000-0000-000036040000}"/>
    <cellStyle name="Dziesiętny 6 2 4 2 2 3 2" xfId="978" xr:uid="{00000000-0005-0000-0000-000037040000}"/>
    <cellStyle name="Dziesiętny 6 2 4 2 2 4" xfId="979" xr:uid="{00000000-0005-0000-0000-000038040000}"/>
    <cellStyle name="Dziesiętny 6 2 4 2 3" xfId="980" xr:uid="{00000000-0005-0000-0000-000039040000}"/>
    <cellStyle name="Dziesiętny 6 2 4 2 3 2" xfId="981" xr:uid="{00000000-0005-0000-0000-00003A040000}"/>
    <cellStyle name="Dziesiętny 6 2 4 2 4" xfId="982" xr:uid="{00000000-0005-0000-0000-00003B040000}"/>
    <cellStyle name="Dziesiętny 6 2 4 2 4 2" xfId="983" xr:uid="{00000000-0005-0000-0000-00003C040000}"/>
    <cellStyle name="Dziesiętny 6 2 4 2 5" xfId="984" xr:uid="{00000000-0005-0000-0000-00003D040000}"/>
    <cellStyle name="Dziesiętny 6 2 4 3" xfId="985" xr:uid="{00000000-0005-0000-0000-00003E040000}"/>
    <cellStyle name="Dziesiętny 6 2 4 3 2" xfId="986" xr:uid="{00000000-0005-0000-0000-00003F040000}"/>
    <cellStyle name="Dziesiętny 6 2 4 3 2 2" xfId="987" xr:uid="{00000000-0005-0000-0000-000040040000}"/>
    <cellStyle name="Dziesiętny 6 2 4 3 3" xfId="988" xr:uid="{00000000-0005-0000-0000-000041040000}"/>
    <cellStyle name="Dziesiętny 6 2 4 3 3 2" xfId="989" xr:uid="{00000000-0005-0000-0000-000042040000}"/>
    <cellStyle name="Dziesiętny 6 2 4 3 4" xfId="990" xr:uid="{00000000-0005-0000-0000-000043040000}"/>
    <cellStyle name="Dziesiętny 6 2 4 4" xfId="991" xr:uid="{00000000-0005-0000-0000-000044040000}"/>
    <cellStyle name="Dziesiętny 6 2 4 4 2" xfId="992" xr:uid="{00000000-0005-0000-0000-000045040000}"/>
    <cellStyle name="Dziesiętny 6 2 4 5" xfId="993" xr:uid="{00000000-0005-0000-0000-000046040000}"/>
    <cellStyle name="Dziesiętny 6 2 4 5 2" xfId="994" xr:uid="{00000000-0005-0000-0000-000047040000}"/>
    <cellStyle name="Dziesiętny 6 2 4 6" xfId="995" xr:uid="{00000000-0005-0000-0000-000048040000}"/>
    <cellStyle name="Dziesiętny 6 2 5" xfId="996" xr:uid="{00000000-0005-0000-0000-000049040000}"/>
    <cellStyle name="Dziesiętny 6 2 5 2" xfId="997" xr:uid="{00000000-0005-0000-0000-00004A040000}"/>
    <cellStyle name="Dziesiętny 6 2 5 2 2" xfId="998" xr:uid="{00000000-0005-0000-0000-00004B040000}"/>
    <cellStyle name="Dziesiętny 6 2 5 2 2 2" xfId="999" xr:uid="{00000000-0005-0000-0000-00004C040000}"/>
    <cellStyle name="Dziesiętny 6 2 5 2 3" xfId="1000" xr:uid="{00000000-0005-0000-0000-00004D040000}"/>
    <cellStyle name="Dziesiętny 6 2 5 2 3 2" xfId="1001" xr:uid="{00000000-0005-0000-0000-00004E040000}"/>
    <cellStyle name="Dziesiętny 6 2 5 2 4" xfId="1002" xr:uid="{00000000-0005-0000-0000-00004F040000}"/>
    <cellStyle name="Dziesiętny 6 2 5 3" xfId="1003" xr:uid="{00000000-0005-0000-0000-000050040000}"/>
    <cellStyle name="Dziesiętny 6 2 5 3 2" xfId="1004" xr:uid="{00000000-0005-0000-0000-000051040000}"/>
    <cellStyle name="Dziesiętny 6 2 5 4" xfId="1005" xr:uid="{00000000-0005-0000-0000-000052040000}"/>
    <cellStyle name="Dziesiętny 6 2 5 4 2" xfId="1006" xr:uid="{00000000-0005-0000-0000-000053040000}"/>
    <cellStyle name="Dziesiętny 6 2 5 5" xfId="1007" xr:uid="{00000000-0005-0000-0000-000054040000}"/>
    <cellStyle name="Dziesiętny 6 2 6" xfId="1008" xr:uid="{00000000-0005-0000-0000-000055040000}"/>
    <cellStyle name="Dziesiętny 6 2 6 2" xfId="1009" xr:uid="{00000000-0005-0000-0000-000056040000}"/>
    <cellStyle name="Dziesiętny 6 2 6 2 2" xfId="1010" xr:uid="{00000000-0005-0000-0000-000057040000}"/>
    <cellStyle name="Dziesiętny 6 2 6 3" xfId="1011" xr:uid="{00000000-0005-0000-0000-000058040000}"/>
    <cellStyle name="Dziesiętny 6 2 6 3 2" xfId="1012" xr:uid="{00000000-0005-0000-0000-000059040000}"/>
    <cellStyle name="Dziesiętny 6 2 6 4" xfId="1013" xr:uid="{00000000-0005-0000-0000-00005A040000}"/>
    <cellStyle name="Dziesiętny 6 2 7" xfId="1014" xr:uid="{00000000-0005-0000-0000-00005B040000}"/>
    <cellStyle name="Dziesiętny 6 2 7 2" xfId="1015" xr:uid="{00000000-0005-0000-0000-00005C040000}"/>
    <cellStyle name="Dziesiętny 6 2 8" xfId="1016" xr:uid="{00000000-0005-0000-0000-00005D040000}"/>
    <cellStyle name="Dziesiętny 6 2 8 2" xfId="1017" xr:uid="{00000000-0005-0000-0000-00005E040000}"/>
    <cellStyle name="Dziesiętny 6 2 9" xfId="1018" xr:uid="{00000000-0005-0000-0000-00005F040000}"/>
    <cellStyle name="Dziesiętny 6 3" xfId="1019" xr:uid="{00000000-0005-0000-0000-000060040000}"/>
    <cellStyle name="Dziesiętny 6 3 2" xfId="1020" xr:uid="{00000000-0005-0000-0000-000061040000}"/>
    <cellStyle name="Dziesiętny 6 3 2 2" xfId="1021" xr:uid="{00000000-0005-0000-0000-000062040000}"/>
    <cellStyle name="Dziesiętny 6 3 2 2 2" xfId="1022" xr:uid="{00000000-0005-0000-0000-000063040000}"/>
    <cellStyle name="Dziesiętny 6 3 2 2 2 2" xfId="1023" xr:uid="{00000000-0005-0000-0000-000064040000}"/>
    <cellStyle name="Dziesiętny 6 3 2 2 2 2 2" xfId="1024" xr:uid="{00000000-0005-0000-0000-000065040000}"/>
    <cellStyle name="Dziesiętny 6 3 2 2 2 3" xfId="1025" xr:uid="{00000000-0005-0000-0000-000066040000}"/>
    <cellStyle name="Dziesiętny 6 3 2 2 2 3 2" xfId="1026" xr:uid="{00000000-0005-0000-0000-000067040000}"/>
    <cellStyle name="Dziesiętny 6 3 2 2 2 4" xfId="1027" xr:uid="{00000000-0005-0000-0000-000068040000}"/>
    <cellStyle name="Dziesiętny 6 3 2 2 3" xfId="1028" xr:uid="{00000000-0005-0000-0000-000069040000}"/>
    <cellStyle name="Dziesiętny 6 3 2 2 3 2" xfId="1029" xr:uid="{00000000-0005-0000-0000-00006A040000}"/>
    <cellStyle name="Dziesiętny 6 3 2 2 4" xfId="1030" xr:uid="{00000000-0005-0000-0000-00006B040000}"/>
    <cellStyle name="Dziesiętny 6 3 2 2 4 2" xfId="1031" xr:uid="{00000000-0005-0000-0000-00006C040000}"/>
    <cellStyle name="Dziesiętny 6 3 2 2 5" xfId="1032" xr:uid="{00000000-0005-0000-0000-00006D040000}"/>
    <cellStyle name="Dziesiętny 6 3 2 3" xfId="1033" xr:uid="{00000000-0005-0000-0000-00006E040000}"/>
    <cellStyle name="Dziesiętny 6 3 2 3 2" xfId="1034" xr:uid="{00000000-0005-0000-0000-00006F040000}"/>
    <cellStyle name="Dziesiętny 6 3 2 3 2 2" xfId="1035" xr:uid="{00000000-0005-0000-0000-000070040000}"/>
    <cellStyle name="Dziesiętny 6 3 2 3 3" xfId="1036" xr:uid="{00000000-0005-0000-0000-000071040000}"/>
    <cellStyle name="Dziesiętny 6 3 2 3 3 2" xfId="1037" xr:uid="{00000000-0005-0000-0000-000072040000}"/>
    <cellStyle name="Dziesiętny 6 3 2 3 4" xfId="1038" xr:uid="{00000000-0005-0000-0000-000073040000}"/>
    <cellStyle name="Dziesiętny 6 3 2 4" xfId="1039" xr:uid="{00000000-0005-0000-0000-000074040000}"/>
    <cellStyle name="Dziesiętny 6 3 2 4 2" xfId="1040" xr:uid="{00000000-0005-0000-0000-000075040000}"/>
    <cellStyle name="Dziesiętny 6 3 2 5" xfId="1041" xr:uid="{00000000-0005-0000-0000-000076040000}"/>
    <cellStyle name="Dziesiętny 6 3 2 5 2" xfId="1042" xr:uid="{00000000-0005-0000-0000-000077040000}"/>
    <cellStyle name="Dziesiętny 6 3 2 6" xfId="1043" xr:uid="{00000000-0005-0000-0000-000078040000}"/>
    <cellStyle name="Dziesiętny 6 3 3" xfId="1044" xr:uid="{00000000-0005-0000-0000-000079040000}"/>
    <cellStyle name="Dziesiętny 6 3 3 2" xfId="1045" xr:uid="{00000000-0005-0000-0000-00007A040000}"/>
    <cellStyle name="Dziesiętny 6 3 3 2 2" xfId="1046" xr:uid="{00000000-0005-0000-0000-00007B040000}"/>
    <cellStyle name="Dziesiętny 6 3 3 2 2 2" xfId="1047" xr:uid="{00000000-0005-0000-0000-00007C040000}"/>
    <cellStyle name="Dziesiętny 6 3 3 2 3" xfId="1048" xr:uid="{00000000-0005-0000-0000-00007D040000}"/>
    <cellStyle name="Dziesiętny 6 3 3 2 3 2" xfId="1049" xr:uid="{00000000-0005-0000-0000-00007E040000}"/>
    <cellStyle name="Dziesiętny 6 3 3 2 4" xfId="1050" xr:uid="{00000000-0005-0000-0000-00007F040000}"/>
    <cellStyle name="Dziesiętny 6 3 3 3" xfId="1051" xr:uid="{00000000-0005-0000-0000-000080040000}"/>
    <cellStyle name="Dziesiętny 6 3 3 3 2" xfId="1052" xr:uid="{00000000-0005-0000-0000-000081040000}"/>
    <cellStyle name="Dziesiętny 6 3 3 4" xfId="1053" xr:uid="{00000000-0005-0000-0000-000082040000}"/>
    <cellStyle name="Dziesiętny 6 3 3 4 2" xfId="1054" xr:uid="{00000000-0005-0000-0000-000083040000}"/>
    <cellStyle name="Dziesiętny 6 3 3 5" xfId="1055" xr:uid="{00000000-0005-0000-0000-000084040000}"/>
    <cellStyle name="Dziesiętny 6 3 4" xfId="1056" xr:uid="{00000000-0005-0000-0000-000085040000}"/>
    <cellStyle name="Dziesiętny 6 3 4 2" xfId="1057" xr:uid="{00000000-0005-0000-0000-000086040000}"/>
    <cellStyle name="Dziesiętny 6 3 4 2 2" xfId="1058" xr:uid="{00000000-0005-0000-0000-000087040000}"/>
    <cellStyle name="Dziesiętny 6 3 4 3" xfId="1059" xr:uid="{00000000-0005-0000-0000-000088040000}"/>
    <cellStyle name="Dziesiętny 6 3 4 3 2" xfId="1060" xr:uid="{00000000-0005-0000-0000-000089040000}"/>
    <cellStyle name="Dziesiętny 6 3 4 4" xfId="1061" xr:uid="{00000000-0005-0000-0000-00008A040000}"/>
    <cellStyle name="Dziesiętny 6 3 5" xfId="1062" xr:uid="{00000000-0005-0000-0000-00008B040000}"/>
    <cellStyle name="Dziesiętny 6 3 5 2" xfId="1063" xr:uid="{00000000-0005-0000-0000-00008C040000}"/>
    <cellStyle name="Dziesiętny 6 3 6" xfId="1064" xr:uid="{00000000-0005-0000-0000-00008D040000}"/>
    <cellStyle name="Dziesiętny 6 3 6 2" xfId="1065" xr:uid="{00000000-0005-0000-0000-00008E040000}"/>
    <cellStyle name="Dziesiętny 6 3 7" xfId="1066" xr:uid="{00000000-0005-0000-0000-00008F040000}"/>
    <cellStyle name="Dziesiętny 6 4" xfId="1067" xr:uid="{00000000-0005-0000-0000-000090040000}"/>
    <cellStyle name="Dziesiętny 6 4 2" xfId="1068" xr:uid="{00000000-0005-0000-0000-000091040000}"/>
    <cellStyle name="Dziesiętny 6 4 2 2" xfId="1069" xr:uid="{00000000-0005-0000-0000-000092040000}"/>
    <cellStyle name="Dziesiętny 6 4 2 2 2" xfId="1070" xr:uid="{00000000-0005-0000-0000-000093040000}"/>
    <cellStyle name="Dziesiętny 6 4 2 2 2 2" xfId="1071" xr:uid="{00000000-0005-0000-0000-000094040000}"/>
    <cellStyle name="Dziesiętny 6 4 2 2 2 2 2" xfId="1072" xr:uid="{00000000-0005-0000-0000-000095040000}"/>
    <cellStyle name="Dziesiętny 6 4 2 2 2 3" xfId="1073" xr:uid="{00000000-0005-0000-0000-000096040000}"/>
    <cellStyle name="Dziesiętny 6 4 2 2 2 3 2" xfId="1074" xr:uid="{00000000-0005-0000-0000-000097040000}"/>
    <cellStyle name="Dziesiętny 6 4 2 2 2 4" xfId="1075" xr:uid="{00000000-0005-0000-0000-000098040000}"/>
    <cellStyle name="Dziesiętny 6 4 2 2 3" xfId="1076" xr:uid="{00000000-0005-0000-0000-000099040000}"/>
    <cellStyle name="Dziesiętny 6 4 2 2 3 2" xfId="1077" xr:uid="{00000000-0005-0000-0000-00009A040000}"/>
    <cellStyle name="Dziesiętny 6 4 2 2 4" xfId="1078" xr:uid="{00000000-0005-0000-0000-00009B040000}"/>
    <cellStyle name="Dziesiętny 6 4 2 2 4 2" xfId="1079" xr:uid="{00000000-0005-0000-0000-00009C040000}"/>
    <cellStyle name="Dziesiętny 6 4 2 2 5" xfId="1080" xr:uid="{00000000-0005-0000-0000-00009D040000}"/>
    <cellStyle name="Dziesiętny 6 4 2 3" xfId="1081" xr:uid="{00000000-0005-0000-0000-00009E040000}"/>
    <cellStyle name="Dziesiętny 6 4 2 3 2" xfId="1082" xr:uid="{00000000-0005-0000-0000-00009F040000}"/>
    <cellStyle name="Dziesiętny 6 4 2 3 2 2" xfId="1083" xr:uid="{00000000-0005-0000-0000-0000A0040000}"/>
    <cellStyle name="Dziesiętny 6 4 2 3 3" xfId="1084" xr:uid="{00000000-0005-0000-0000-0000A1040000}"/>
    <cellStyle name="Dziesiętny 6 4 2 3 3 2" xfId="1085" xr:uid="{00000000-0005-0000-0000-0000A2040000}"/>
    <cellStyle name="Dziesiętny 6 4 2 3 4" xfId="1086" xr:uid="{00000000-0005-0000-0000-0000A3040000}"/>
    <cellStyle name="Dziesiętny 6 4 2 4" xfId="1087" xr:uid="{00000000-0005-0000-0000-0000A4040000}"/>
    <cellStyle name="Dziesiętny 6 4 2 4 2" xfId="1088" xr:uid="{00000000-0005-0000-0000-0000A5040000}"/>
    <cellStyle name="Dziesiętny 6 4 2 5" xfId="1089" xr:uid="{00000000-0005-0000-0000-0000A6040000}"/>
    <cellStyle name="Dziesiętny 6 4 2 5 2" xfId="1090" xr:uid="{00000000-0005-0000-0000-0000A7040000}"/>
    <cellStyle name="Dziesiętny 6 4 2 6" xfId="1091" xr:uid="{00000000-0005-0000-0000-0000A8040000}"/>
    <cellStyle name="Dziesiętny 6 4 3" xfId="1092" xr:uid="{00000000-0005-0000-0000-0000A9040000}"/>
    <cellStyle name="Dziesiętny 6 4 3 2" xfId="1093" xr:uid="{00000000-0005-0000-0000-0000AA040000}"/>
    <cellStyle name="Dziesiętny 6 4 3 2 2" xfId="1094" xr:uid="{00000000-0005-0000-0000-0000AB040000}"/>
    <cellStyle name="Dziesiętny 6 4 3 2 2 2" xfId="1095" xr:uid="{00000000-0005-0000-0000-0000AC040000}"/>
    <cellStyle name="Dziesiętny 6 4 3 2 3" xfId="1096" xr:uid="{00000000-0005-0000-0000-0000AD040000}"/>
    <cellStyle name="Dziesiętny 6 4 3 2 3 2" xfId="1097" xr:uid="{00000000-0005-0000-0000-0000AE040000}"/>
    <cellStyle name="Dziesiętny 6 4 3 2 4" xfId="1098" xr:uid="{00000000-0005-0000-0000-0000AF040000}"/>
    <cellStyle name="Dziesiętny 6 4 3 3" xfId="1099" xr:uid="{00000000-0005-0000-0000-0000B0040000}"/>
    <cellStyle name="Dziesiętny 6 4 3 3 2" xfId="1100" xr:uid="{00000000-0005-0000-0000-0000B1040000}"/>
    <cellStyle name="Dziesiętny 6 4 3 4" xfId="1101" xr:uid="{00000000-0005-0000-0000-0000B2040000}"/>
    <cellStyle name="Dziesiętny 6 4 3 4 2" xfId="1102" xr:uid="{00000000-0005-0000-0000-0000B3040000}"/>
    <cellStyle name="Dziesiętny 6 4 3 5" xfId="1103" xr:uid="{00000000-0005-0000-0000-0000B4040000}"/>
    <cellStyle name="Dziesiętny 6 4 4" xfId="1104" xr:uid="{00000000-0005-0000-0000-0000B5040000}"/>
    <cellStyle name="Dziesiętny 6 4 4 2" xfId="1105" xr:uid="{00000000-0005-0000-0000-0000B6040000}"/>
    <cellStyle name="Dziesiętny 6 4 4 2 2" xfId="1106" xr:uid="{00000000-0005-0000-0000-0000B7040000}"/>
    <cellStyle name="Dziesiętny 6 4 4 3" xfId="1107" xr:uid="{00000000-0005-0000-0000-0000B8040000}"/>
    <cellStyle name="Dziesiętny 6 4 4 3 2" xfId="1108" xr:uid="{00000000-0005-0000-0000-0000B9040000}"/>
    <cellStyle name="Dziesiętny 6 4 4 4" xfId="1109" xr:uid="{00000000-0005-0000-0000-0000BA040000}"/>
    <cellStyle name="Dziesiętny 6 4 5" xfId="1110" xr:uid="{00000000-0005-0000-0000-0000BB040000}"/>
    <cellStyle name="Dziesiętny 6 4 5 2" xfId="1111" xr:uid="{00000000-0005-0000-0000-0000BC040000}"/>
    <cellStyle name="Dziesiętny 6 4 6" xfId="1112" xr:uid="{00000000-0005-0000-0000-0000BD040000}"/>
    <cellStyle name="Dziesiętny 6 4 6 2" xfId="1113" xr:uid="{00000000-0005-0000-0000-0000BE040000}"/>
    <cellStyle name="Dziesiętny 6 4 7" xfId="1114" xr:uid="{00000000-0005-0000-0000-0000BF040000}"/>
    <cellStyle name="Dziesiętny 6 5" xfId="1115" xr:uid="{00000000-0005-0000-0000-0000C0040000}"/>
    <cellStyle name="Dziesiętny 6 5 2" xfId="1116" xr:uid="{00000000-0005-0000-0000-0000C1040000}"/>
    <cellStyle name="Dziesiętny 6 5 2 2" xfId="1117" xr:uid="{00000000-0005-0000-0000-0000C2040000}"/>
    <cellStyle name="Dziesiętny 6 5 2 2 2" xfId="1118" xr:uid="{00000000-0005-0000-0000-0000C3040000}"/>
    <cellStyle name="Dziesiętny 6 5 2 2 2 2" xfId="1119" xr:uid="{00000000-0005-0000-0000-0000C4040000}"/>
    <cellStyle name="Dziesiętny 6 5 2 2 3" xfId="1120" xr:uid="{00000000-0005-0000-0000-0000C5040000}"/>
    <cellStyle name="Dziesiętny 6 5 2 2 3 2" xfId="1121" xr:uid="{00000000-0005-0000-0000-0000C6040000}"/>
    <cellStyle name="Dziesiętny 6 5 2 2 4" xfId="1122" xr:uid="{00000000-0005-0000-0000-0000C7040000}"/>
    <cellStyle name="Dziesiętny 6 5 2 3" xfId="1123" xr:uid="{00000000-0005-0000-0000-0000C8040000}"/>
    <cellStyle name="Dziesiętny 6 5 2 3 2" xfId="1124" xr:uid="{00000000-0005-0000-0000-0000C9040000}"/>
    <cellStyle name="Dziesiętny 6 5 2 4" xfId="1125" xr:uid="{00000000-0005-0000-0000-0000CA040000}"/>
    <cellStyle name="Dziesiętny 6 5 2 4 2" xfId="1126" xr:uid="{00000000-0005-0000-0000-0000CB040000}"/>
    <cellStyle name="Dziesiętny 6 5 2 5" xfId="1127" xr:uid="{00000000-0005-0000-0000-0000CC040000}"/>
    <cellStyle name="Dziesiętny 6 5 3" xfId="1128" xr:uid="{00000000-0005-0000-0000-0000CD040000}"/>
    <cellStyle name="Dziesiętny 6 5 3 2" xfId="1129" xr:uid="{00000000-0005-0000-0000-0000CE040000}"/>
    <cellStyle name="Dziesiętny 6 5 3 2 2" xfId="1130" xr:uid="{00000000-0005-0000-0000-0000CF040000}"/>
    <cellStyle name="Dziesiętny 6 5 3 3" xfId="1131" xr:uid="{00000000-0005-0000-0000-0000D0040000}"/>
    <cellStyle name="Dziesiętny 6 5 3 3 2" xfId="1132" xr:uid="{00000000-0005-0000-0000-0000D1040000}"/>
    <cellStyle name="Dziesiętny 6 5 3 4" xfId="1133" xr:uid="{00000000-0005-0000-0000-0000D2040000}"/>
    <cellStyle name="Dziesiętny 6 5 4" xfId="1134" xr:uid="{00000000-0005-0000-0000-0000D3040000}"/>
    <cellStyle name="Dziesiętny 6 5 4 2" xfId="1135" xr:uid="{00000000-0005-0000-0000-0000D4040000}"/>
    <cellStyle name="Dziesiętny 6 5 5" xfId="1136" xr:uid="{00000000-0005-0000-0000-0000D5040000}"/>
    <cellStyle name="Dziesiętny 6 5 5 2" xfId="1137" xr:uid="{00000000-0005-0000-0000-0000D6040000}"/>
    <cellStyle name="Dziesiętny 6 5 6" xfId="1138" xr:uid="{00000000-0005-0000-0000-0000D7040000}"/>
    <cellStyle name="Dziesiętny 6 6" xfId="1139" xr:uid="{00000000-0005-0000-0000-0000D8040000}"/>
    <cellStyle name="Dziesiętny 6 6 2" xfId="1140" xr:uid="{00000000-0005-0000-0000-0000D9040000}"/>
    <cellStyle name="Dziesiętny 6 6 2 2" xfId="1141" xr:uid="{00000000-0005-0000-0000-0000DA040000}"/>
    <cellStyle name="Dziesiętny 6 6 2 2 2" xfId="1142" xr:uid="{00000000-0005-0000-0000-0000DB040000}"/>
    <cellStyle name="Dziesiętny 6 6 2 3" xfId="1143" xr:uid="{00000000-0005-0000-0000-0000DC040000}"/>
    <cellStyle name="Dziesiętny 6 6 2 3 2" xfId="1144" xr:uid="{00000000-0005-0000-0000-0000DD040000}"/>
    <cellStyle name="Dziesiętny 6 6 2 4" xfId="1145" xr:uid="{00000000-0005-0000-0000-0000DE040000}"/>
    <cellStyle name="Dziesiętny 6 6 3" xfId="1146" xr:uid="{00000000-0005-0000-0000-0000DF040000}"/>
    <cellStyle name="Dziesiętny 6 6 3 2" xfId="1147" xr:uid="{00000000-0005-0000-0000-0000E0040000}"/>
    <cellStyle name="Dziesiętny 6 6 4" xfId="1148" xr:uid="{00000000-0005-0000-0000-0000E1040000}"/>
    <cellStyle name="Dziesiętny 6 6 4 2" xfId="1149" xr:uid="{00000000-0005-0000-0000-0000E2040000}"/>
    <cellStyle name="Dziesiętny 6 6 5" xfId="1150" xr:uid="{00000000-0005-0000-0000-0000E3040000}"/>
    <cellStyle name="Dziesiętny 6 7" xfId="1151" xr:uid="{00000000-0005-0000-0000-0000E4040000}"/>
    <cellStyle name="Dziesiętny 6 7 2" xfId="1152" xr:uid="{00000000-0005-0000-0000-0000E5040000}"/>
    <cellStyle name="Dziesiętny 6 7 2 2" xfId="1153" xr:uid="{00000000-0005-0000-0000-0000E6040000}"/>
    <cellStyle name="Dziesiętny 6 7 3" xfId="1154" xr:uid="{00000000-0005-0000-0000-0000E7040000}"/>
    <cellStyle name="Dziesiętny 6 7 3 2" xfId="1155" xr:uid="{00000000-0005-0000-0000-0000E8040000}"/>
    <cellStyle name="Dziesiętny 6 7 4" xfId="1156" xr:uid="{00000000-0005-0000-0000-0000E9040000}"/>
    <cellStyle name="Dziesiętny 6 8" xfId="1157" xr:uid="{00000000-0005-0000-0000-0000EA040000}"/>
    <cellStyle name="Dziesiętny 6 8 2" xfId="1158" xr:uid="{00000000-0005-0000-0000-0000EB040000}"/>
    <cellStyle name="Dziesiętny 6 9" xfId="1159" xr:uid="{00000000-0005-0000-0000-0000EC040000}"/>
    <cellStyle name="Dziesiętny 6 9 2" xfId="1160" xr:uid="{00000000-0005-0000-0000-0000ED040000}"/>
    <cellStyle name="Dziesiętny 7" xfId="1161" xr:uid="{00000000-0005-0000-0000-0000EE040000}"/>
    <cellStyle name="Dziesiętny 7 2" xfId="1162" xr:uid="{00000000-0005-0000-0000-0000EF040000}"/>
    <cellStyle name="Dziesiętny 7 2 2" xfId="1163" xr:uid="{00000000-0005-0000-0000-0000F0040000}"/>
    <cellStyle name="Dziesiętny 7 2 2 2" xfId="2078" xr:uid="{00000000-0005-0000-0000-0000F1040000}"/>
    <cellStyle name="Dziesiętny 7 2 2 2 2" xfId="2453" xr:uid="{00000000-0005-0000-0000-0000F2040000}"/>
    <cellStyle name="Dziesiętny 7 2 2 2 2 2" xfId="3211" xr:uid="{BC8597B7-1F27-40A1-AECF-0A8D41715A26}"/>
    <cellStyle name="Dziesiętny 7 2 2 2 3" xfId="2840" xr:uid="{6DC2275A-776C-4BE6-909C-4EB7A0CCB45E}"/>
    <cellStyle name="Dziesiętny 7 2 2 3" xfId="2268" xr:uid="{00000000-0005-0000-0000-0000F3040000}"/>
    <cellStyle name="Dziesiętny 7 2 2 3 2" xfId="3026" xr:uid="{B0DEEF31-08B0-4528-8890-FEB869467852}"/>
    <cellStyle name="Dziesiętny 7 2 2 4" xfId="2655" xr:uid="{B457ADBF-E22F-4BBB-BE1F-EE728DE72977}"/>
    <cellStyle name="Dziesiętny 7 2 3" xfId="2077" xr:uid="{00000000-0005-0000-0000-0000F4040000}"/>
    <cellStyle name="Dziesiętny 7 2 3 2" xfId="2452" xr:uid="{00000000-0005-0000-0000-0000F5040000}"/>
    <cellStyle name="Dziesiętny 7 2 3 2 2" xfId="3210" xr:uid="{D8643001-574E-4CB3-93A4-4114A0DC3593}"/>
    <cellStyle name="Dziesiętny 7 2 3 3" xfId="2839" xr:uid="{2453EAB9-EC85-485A-8BCA-20229A101011}"/>
    <cellStyle name="Dziesiętny 7 2 4" xfId="2267" xr:uid="{00000000-0005-0000-0000-0000F6040000}"/>
    <cellStyle name="Dziesiętny 7 2 4 2" xfId="3025" xr:uid="{F8C78B18-106E-4612-8305-EDE5D7AFEECC}"/>
    <cellStyle name="Dziesiętny 7 2 5" xfId="2654" xr:uid="{CF8E0868-73B0-49DB-A04E-373073278361}"/>
    <cellStyle name="Dziesiętny 7 3" xfId="1164" xr:uid="{00000000-0005-0000-0000-0000F7040000}"/>
    <cellStyle name="Dziesiętny 7 3 2" xfId="1165" xr:uid="{00000000-0005-0000-0000-0000F8040000}"/>
    <cellStyle name="Dziesiętny 7 3 2 2" xfId="2080" xr:uid="{00000000-0005-0000-0000-0000F9040000}"/>
    <cellStyle name="Dziesiętny 7 3 2 2 2" xfId="2455" xr:uid="{00000000-0005-0000-0000-0000FA040000}"/>
    <cellStyle name="Dziesiętny 7 3 2 2 2 2" xfId="3213" xr:uid="{77E8E061-9433-4471-88CC-865DFBD4DBCD}"/>
    <cellStyle name="Dziesiętny 7 3 2 2 3" xfId="2842" xr:uid="{2E519CF2-E818-46E4-A1CC-2473215F390A}"/>
    <cellStyle name="Dziesiętny 7 3 2 3" xfId="2270" xr:uid="{00000000-0005-0000-0000-0000FB040000}"/>
    <cellStyle name="Dziesiętny 7 3 2 3 2" xfId="3028" xr:uid="{925E48D2-8FF1-4F31-B04D-CD00AD3A8FF8}"/>
    <cellStyle name="Dziesiętny 7 3 2 4" xfId="2657" xr:uid="{AA1531F9-A83F-4447-95FE-021AFAA74B24}"/>
    <cellStyle name="Dziesiętny 7 3 3" xfId="2079" xr:uid="{00000000-0005-0000-0000-0000FC040000}"/>
    <cellStyle name="Dziesiętny 7 3 3 2" xfId="2454" xr:uid="{00000000-0005-0000-0000-0000FD040000}"/>
    <cellStyle name="Dziesiętny 7 3 3 2 2" xfId="3212" xr:uid="{9B06F9CA-F073-4621-9A85-6F323D664058}"/>
    <cellStyle name="Dziesiętny 7 3 3 3" xfId="2841" xr:uid="{C2BE8088-7D1F-42DB-AD46-B6E573DC15B8}"/>
    <cellStyle name="Dziesiętny 7 3 4" xfId="2269" xr:uid="{00000000-0005-0000-0000-0000FE040000}"/>
    <cellStyle name="Dziesiętny 7 3 4 2" xfId="3027" xr:uid="{182B6D80-C3F1-4DDC-821B-8E2D95DF8981}"/>
    <cellStyle name="Dziesiętny 7 3 5" xfId="2656" xr:uid="{CFE343BC-511C-465A-8C7A-98118CD8EE1F}"/>
    <cellStyle name="Dziesiętny 7 4" xfId="1166" xr:uid="{00000000-0005-0000-0000-0000FF040000}"/>
    <cellStyle name="Dziesiętny 7 4 2" xfId="2081" xr:uid="{00000000-0005-0000-0000-000000050000}"/>
    <cellStyle name="Dziesiętny 7 4 2 2" xfId="2456" xr:uid="{00000000-0005-0000-0000-000001050000}"/>
    <cellStyle name="Dziesiętny 7 4 2 2 2" xfId="3214" xr:uid="{680C81E1-EA68-4D39-8185-A8C642D3F05B}"/>
    <cellStyle name="Dziesiętny 7 4 2 3" xfId="2843" xr:uid="{20A7E92C-A725-4307-9E6C-175D05AB5F4B}"/>
    <cellStyle name="Dziesiętny 7 4 3" xfId="2271" xr:uid="{00000000-0005-0000-0000-000002050000}"/>
    <cellStyle name="Dziesiętny 7 4 3 2" xfId="3029" xr:uid="{0B2C4B6C-5FC2-4CE2-A7FF-D6850AD9F01C}"/>
    <cellStyle name="Dziesiętny 7 4 4" xfId="2658" xr:uid="{2158C9E2-49B6-4E33-9608-ADFB9E8BE96E}"/>
    <cellStyle name="Dziesiętny 7 5" xfId="1167" xr:uid="{00000000-0005-0000-0000-000003050000}"/>
    <cellStyle name="Dziesiętny 7 6" xfId="2076" xr:uid="{00000000-0005-0000-0000-000004050000}"/>
    <cellStyle name="Dziesiętny 7 6 2" xfId="2451" xr:uid="{00000000-0005-0000-0000-000005050000}"/>
    <cellStyle name="Dziesiętny 7 6 2 2" xfId="3209" xr:uid="{9108BD02-BC81-4038-9927-A06FC1F56F80}"/>
    <cellStyle name="Dziesiętny 7 6 3" xfId="2838" xr:uid="{56DAE73B-EADF-49C9-B5E8-C43FA8FD8B29}"/>
    <cellStyle name="Dziesiętny 7 7" xfId="2266" xr:uid="{00000000-0005-0000-0000-000006050000}"/>
    <cellStyle name="Dziesiętny 7 7 2" xfId="3024" xr:uid="{0D3EE880-DADD-4AD1-B86F-58941705F7B7}"/>
    <cellStyle name="Dziesiętny 7 8" xfId="2653" xr:uid="{15DF0282-402F-4386-9F29-346C2B7C8AF0}"/>
    <cellStyle name="Dziesiętny 8" xfId="1168" xr:uid="{00000000-0005-0000-0000-000007050000}"/>
    <cellStyle name="Dziesiętny 8 2" xfId="1169" xr:uid="{00000000-0005-0000-0000-000008050000}"/>
    <cellStyle name="Dziesiętny 8 2 2" xfId="1170" xr:uid="{00000000-0005-0000-0000-000009050000}"/>
    <cellStyle name="Dziesiętny 8 2 2 2" xfId="1171" xr:uid="{00000000-0005-0000-0000-00000A050000}"/>
    <cellStyle name="Dziesiętny 8 2 2 2 2" xfId="1172" xr:uid="{00000000-0005-0000-0000-00000B050000}"/>
    <cellStyle name="Dziesiętny 8 2 2 2 2 2" xfId="1173" xr:uid="{00000000-0005-0000-0000-00000C050000}"/>
    <cellStyle name="Dziesiętny 8 2 2 2 2 2 2" xfId="1174" xr:uid="{00000000-0005-0000-0000-00000D050000}"/>
    <cellStyle name="Dziesiętny 8 2 2 2 2 3" xfId="1175" xr:uid="{00000000-0005-0000-0000-00000E050000}"/>
    <cellStyle name="Dziesiętny 8 2 2 2 2 3 2" xfId="1176" xr:uid="{00000000-0005-0000-0000-00000F050000}"/>
    <cellStyle name="Dziesiętny 8 2 2 2 2 4" xfId="1177" xr:uid="{00000000-0005-0000-0000-000010050000}"/>
    <cellStyle name="Dziesiętny 8 2 2 2 3" xfId="1178" xr:uid="{00000000-0005-0000-0000-000011050000}"/>
    <cellStyle name="Dziesiętny 8 2 2 2 3 2" xfId="1179" xr:uid="{00000000-0005-0000-0000-000012050000}"/>
    <cellStyle name="Dziesiętny 8 2 2 2 4" xfId="1180" xr:uid="{00000000-0005-0000-0000-000013050000}"/>
    <cellStyle name="Dziesiętny 8 2 2 2 4 2" xfId="1181" xr:uid="{00000000-0005-0000-0000-000014050000}"/>
    <cellStyle name="Dziesiętny 8 2 2 2 5" xfId="1182" xr:uid="{00000000-0005-0000-0000-000015050000}"/>
    <cellStyle name="Dziesiętny 8 2 2 3" xfId="1183" xr:uid="{00000000-0005-0000-0000-000016050000}"/>
    <cellStyle name="Dziesiętny 8 2 2 3 2" xfId="1184" xr:uid="{00000000-0005-0000-0000-000017050000}"/>
    <cellStyle name="Dziesiętny 8 2 2 3 2 2" xfId="1185" xr:uid="{00000000-0005-0000-0000-000018050000}"/>
    <cellStyle name="Dziesiętny 8 2 2 3 3" xfId="1186" xr:uid="{00000000-0005-0000-0000-000019050000}"/>
    <cellStyle name="Dziesiętny 8 2 2 3 3 2" xfId="1187" xr:uid="{00000000-0005-0000-0000-00001A050000}"/>
    <cellStyle name="Dziesiętny 8 2 2 3 4" xfId="1188" xr:uid="{00000000-0005-0000-0000-00001B050000}"/>
    <cellStyle name="Dziesiętny 8 2 2 4" xfId="1189" xr:uid="{00000000-0005-0000-0000-00001C050000}"/>
    <cellStyle name="Dziesiętny 8 2 2 4 2" xfId="1190" xr:uid="{00000000-0005-0000-0000-00001D050000}"/>
    <cellStyle name="Dziesiętny 8 2 2 5" xfId="1191" xr:uid="{00000000-0005-0000-0000-00001E050000}"/>
    <cellStyle name="Dziesiętny 8 2 2 5 2" xfId="1192" xr:uid="{00000000-0005-0000-0000-00001F050000}"/>
    <cellStyle name="Dziesiętny 8 2 2 6" xfId="1193" xr:uid="{00000000-0005-0000-0000-000020050000}"/>
    <cellStyle name="Dziesiętny 8 2 3" xfId="1194" xr:uid="{00000000-0005-0000-0000-000021050000}"/>
    <cellStyle name="Dziesiętny 8 2 3 2" xfId="1195" xr:uid="{00000000-0005-0000-0000-000022050000}"/>
    <cellStyle name="Dziesiętny 8 2 3 2 2" xfId="1196" xr:uid="{00000000-0005-0000-0000-000023050000}"/>
    <cellStyle name="Dziesiętny 8 2 3 2 2 2" xfId="1197" xr:uid="{00000000-0005-0000-0000-000024050000}"/>
    <cellStyle name="Dziesiętny 8 2 3 2 3" xfId="1198" xr:uid="{00000000-0005-0000-0000-000025050000}"/>
    <cellStyle name="Dziesiętny 8 2 3 2 3 2" xfId="1199" xr:uid="{00000000-0005-0000-0000-000026050000}"/>
    <cellStyle name="Dziesiętny 8 2 3 2 4" xfId="1200" xr:uid="{00000000-0005-0000-0000-000027050000}"/>
    <cellStyle name="Dziesiętny 8 2 3 3" xfId="1201" xr:uid="{00000000-0005-0000-0000-000028050000}"/>
    <cellStyle name="Dziesiętny 8 2 3 3 2" xfId="1202" xr:uid="{00000000-0005-0000-0000-000029050000}"/>
    <cellStyle name="Dziesiętny 8 2 3 4" xfId="1203" xr:uid="{00000000-0005-0000-0000-00002A050000}"/>
    <cellStyle name="Dziesiętny 8 2 3 4 2" xfId="1204" xr:uid="{00000000-0005-0000-0000-00002B050000}"/>
    <cellStyle name="Dziesiętny 8 2 3 5" xfId="1205" xr:uid="{00000000-0005-0000-0000-00002C050000}"/>
    <cellStyle name="Dziesiętny 8 2 4" xfId="1206" xr:uid="{00000000-0005-0000-0000-00002D050000}"/>
    <cellStyle name="Dziesiętny 8 2 4 2" xfId="1207" xr:uid="{00000000-0005-0000-0000-00002E050000}"/>
    <cellStyle name="Dziesiętny 8 2 4 2 2" xfId="1208" xr:uid="{00000000-0005-0000-0000-00002F050000}"/>
    <cellStyle name="Dziesiętny 8 2 4 3" xfId="1209" xr:uid="{00000000-0005-0000-0000-000030050000}"/>
    <cellStyle name="Dziesiętny 8 2 4 3 2" xfId="1210" xr:uid="{00000000-0005-0000-0000-000031050000}"/>
    <cellStyle name="Dziesiętny 8 2 4 4" xfId="1211" xr:uid="{00000000-0005-0000-0000-000032050000}"/>
    <cellStyle name="Dziesiętny 8 2 5" xfId="1212" xr:uid="{00000000-0005-0000-0000-000033050000}"/>
    <cellStyle name="Dziesiętny 8 2 5 2" xfId="1213" xr:uid="{00000000-0005-0000-0000-000034050000}"/>
    <cellStyle name="Dziesiętny 8 2 6" xfId="1214" xr:uid="{00000000-0005-0000-0000-000035050000}"/>
    <cellStyle name="Dziesiętny 8 2 6 2" xfId="1215" xr:uid="{00000000-0005-0000-0000-000036050000}"/>
    <cellStyle name="Dziesiętny 8 2 7" xfId="1216" xr:uid="{00000000-0005-0000-0000-000037050000}"/>
    <cellStyle name="Dziesiętny 8 3" xfId="1217" xr:uid="{00000000-0005-0000-0000-000038050000}"/>
    <cellStyle name="Dziesiętny 8 3 2" xfId="1218" xr:uid="{00000000-0005-0000-0000-000039050000}"/>
    <cellStyle name="Dziesiętny 8 3 2 2" xfId="1219" xr:uid="{00000000-0005-0000-0000-00003A050000}"/>
    <cellStyle name="Dziesiętny 8 3 2 2 2" xfId="1220" xr:uid="{00000000-0005-0000-0000-00003B050000}"/>
    <cellStyle name="Dziesiętny 8 3 2 2 2 2" xfId="1221" xr:uid="{00000000-0005-0000-0000-00003C050000}"/>
    <cellStyle name="Dziesiętny 8 3 2 2 2 2 2" xfId="1222" xr:uid="{00000000-0005-0000-0000-00003D050000}"/>
    <cellStyle name="Dziesiętny 8 3 2 2 2 3" xfId="1223" xr:uid="{00000000-0005-0000-0000-00003E050000}"/>
    <cellStyle name="Dziesiętny 8 3 2 2 2 3 2" xfId="1224" xr:uid="{00000000-0005-0000-0000-00003F050000}"/>
    <cellStyle name="Dziesiętny 8 3 2 2 2 4" xfId="1225" xr:uid="{00000000-0005-0000-0000-000040050000}"/>
    <cellStyle name="Dziesiętny 8 3 2 2 3" xfId="1226" xr:uid="{00000000-0005-0000-0000-000041050000}"/>
    <cellStyle name="Dziesiętny 8 3 2 2 3 2" xfId="1227" xr:uid="{00000000-0005-0000-0000-000042050000}"/>
    <cellStyle name="Dziesiętny 8 3 2 2 4" xfId="1228" xr:uid="{00000000-0005-0000-0000-000043050000}"/>
    <cellStyle name="Dziesiętny 8 3 2 2 4 2" xfId="1229" xr:uid="{00000000-0005-0000-0000-000044050000}"/>
    <cellStyle name="Dziesiętny 8 3 2 2 5" xfId="1230" xr:uid="{00000000-0005-0000-0000-000045050000}"/>
    <cellStyle name="Dziesiętny 8 3 2 3" xfId="1231" xr:uid="{00000000-0005-0000-0000-000046050000}"/>
    <cellStyle name="Dziesiętny 8 3 2 3 2" xfId="1232" xr:uid="{00000000-0005-0000-0000-000047050000}"/>
    <cellStyle name="Dziesiętny 8 3 2 3 2 2" xfId="1233" xr:uid="{00000000-0005-0000-0000-000048050000}"/>
    <cellStyle name="Dziesiętny 8 3 2 3 3" xfId="1234" xr:uid="{00000000-0005-0000-0000-000049050000}"/>
    <cellStyle name="Dziesiętny 8 3 2 3 3 2" xfId="1235" xr:uid="{00000000-0005-0000-0000-00004A050000}"/>
    <cellStyle name="Dziesiętny 8 3 2 3 4" xfId="1236" xr:uid="{00000000-0005-0000-0000-00004B050000}"/>
    <cellStyle name="Dziesiętny 8 3 2 4" xfId="1237" xr:uid="{00000000-0005-0000-0000-00004C050000}"/>
    <cellStyle name="Dziesiętny 8 3 2 4 2" xfId="1238" xr:uid="{00000000-0005-0000-0000-00004D050000}"/>
    <cellStyle name="Dziesiętny 8 3 2 5" xfId="1239" xr:uid="{00000000-0005-0000-0000-00004E050000}"/>
    <cellStyle name="Dziesiętny 8 3 2 5 2" xfId="1240" xr:uid="{00000000-0005-0000-0000-00004F050000}"/>
    <cellStyle name="Dziesiętny 8 3 2 6" xfId="1241" xr:uid="{00000000-0005-0000-0000-000050050000}"/>
    <cellStyle name="Dziesiętny 8 3 3" xfId="1242" xr:uid="{00000000-0005-0000-0000-000051050000}"/>
    <cellStyle name="Dziesiętny 8 3 3 2" xfId="1243" xr:uid="{00000000-0005-0000-0000-000052050000}"/>
    <cellStyle name="Dziesiętny 8 3 3 2 2" xfId="1244" xr:uid="{00000000-0005-0000-0000-000053050000}"/>
    <cellStyle name="Dziesiętny 8 3 3 2 2 2" xfId="1245" xr:uid="{00000000-0005-0000-0000-000054050000}"/>
    <cellStyle name="Dziesiętny 8 3 3 2 3" xfId="1246" xr:uid="{00000000-0005-0000-0000-000055050000}"/>
    <cellStyle name="Dziesiętny 8 3 3 2 3 2" xfId="1247" xr:uid="{00000000-0005-0000-0000-000056050000}"/>
    <cellStyle name="Dziesiętny 8 3 3 2 4" xfId="1248" xr:uid="{00000000-0005-0000-0000-000057050000}"/>
    <cellStyle name="Dziesiętny 8 3 3 3" xfId="1249" xr:uid="{00000000-0005-0000-0000-000058050000}"/>
    <cellStyle name="Dziesiętny 8 3 3 3 2" xfId="1250" xr:uid="{00000000-0005-0000-0000-000059050000}"/>
    <cellStyle name="Dziesiętny 8 3 3 4" xfId="1251" xr:uid="{00000000-0005-0000-0000-00005A050000}"/>
    <cellStyle name="Dziesiętny 8 3 3 4 2" xfId="1252" xr:uid="{00000000-0005-0000-0000-00005B050000}"/>
    <cellStyle name="Dziesiętny 8 3 3 5" xfId="1253" xr:uid="{00000000-0005-0000-0000-00005C050000}"/>
    <cellStyle name="Dziesiętny 8 3 4" xfId="1254" xr:uid="{00000000-0005-0000-0000-00005D050000}"/>
    <cellStyle name="Dziesiętny 8 3 4 2" xfId="1255" xr:uid="{00000000-0005-0000-0000-00005E050000}"/>
    <cellStyle name="Dziesiętny 8 3 4 2 2" xfId="1256" xr:uid="{00000000-0005-0000-0000-00005F050000}"/>
    <cellStyle name="Dziesiętny 8 3 4 3" xfId="1257" xr:uid="{00000000-0005-0000-0000-000060050000}"/>
    <cellStyle name="Dziesiętny 8 3 4 3 2" xfId="1258" xr:uid="{00000000-0005-0000-0000-000061050000}"/>
    <cellStyle name="Dziesiętny 8 3 4 4" xfId="1259" xr:uid="{00000000-0005-0000-0000-000062050000}"/>
    <cellStyle name="Dziesiętny 8 3 5" xfId="1260" xr:uid="{00000000-0005-0000-0000-000063050000}"/>
    <cellStyle name="Dziesiętny 8 3 5 2" xfId="1261" xr:uid="{00000000-0005-0000-0000-000064050000}"/>
    <cellStyle name="Dziesiętny 8 3 6" xfId="1262" xr:uid="{00000000-0005-0000-0000-000065050000}"/>
    <cellStyle name="Dziesiętny 8 3 6 2" xfId="1263" xr:uid="{00000000-0005-0000-0000-000066050000}"/>
    <cellStyle name="Dziesiętny 8 3 7" xfId="1264" xr:uid="{00000000-0005-0000-0000-000067050000}"/>
    <cellStyle name="Dziesiętny 8 4" xfId="1265" xr:uid="{00000000-0005-0000-0000-000068050000}"/>
    <cellStyle name="Dziesiętny 8 4 2" xfId="1266" xr:uid="{00000000-0005-0000-0000-000069050000}"/>
    <cellStyle name="Dziesiętny 8 4 2 2" xfId="1267" xr:uid="{00000000-0005-0000-0000-00006A050000}"/>
    <cellStyle name="Dziesiętny 8 4 2 2 2" xfId="1268" xr:uid="{00000000-0005-0000-0000-00006B050000}"/>
    <cellStyle name="Dziesiętny 8 4 2 2 2 2" xfId="1269" xr:uid="{00000000-0005-0000-0000-00006C050000}"/>
    <cellStyle name="Dziesiętny 8 4 2 2 3" xfId="1270" xr:uid="{00000000-0005-0000-0000-00006D050000}"/>
    <cellStyle name="Dziesiętny 8 4 2 2 3 2" xfId="1271" xr:uid="{00000000-0005-0000-0000-00006E050000}"/>
    <cellStyle name="Dziesiętny 8 4 2 2 4" xfId="1272" xr:uid="{00000000-0005-0000-0000-00006F050000}"/>
    <cellStyle name="Dziesiętny 8 4 2 3" xfId="1273" xr:uid="{00000000-0005-0000-0000-000070050000}"/>
    <cellStyle name="Dziesiętny 8 4 2 3 2" xfId="1274" xr:uid="{00000000-0005-0000-0000-000071050000}"/>
    <cellStyle name="Dziesiętny 8 4 2 4" xfId="1275" xr:uid="{00000000-0005-0000-0000-000072050000}"/>
    <cellStyle name="Dziesiętny 8 4 2 4 2" xfId="1276" xr:uid="{00000000-0005-0000-0000-000073050000}"/>
    <cellStyle name="Dziesiętny 8 4 2 5" xfId="1277" xr:uid="{00000000-0005-0000-0000-000074050000}"/>
    <cellStyle name="Dziesiętny 8 4 3" xfId="1278" xr:uid="{00000000-0005-0000-0000-000075050000}"/>
    <cellStyle name="Dziesiętny 8 4 3 2" xfId="1279" xr:uid="{00000000-0005-0000-0000-000076050000}"/>
    <cellStyle name="Dziesiętny 8 4 3 2 2" xfId="1280" xr:uid="{00000000-0005-0000-0000-000077050000}"/>
    <cellStyle name="Dziesiętny 8 4 3 3" xfId="1281" xr:uid="{00000000-0005-0000-0000-000078050000}"/>
    <cellStyle name="Dziesiętny 8 4 3 3 2" xfId="1282" xr:uid="{00000000-0005-0000-0000-000079050000}"/>
    <cellStyle name="Dziesiętny 8 4 3 4" xfId="1283" xr:uid="{00000000-0005-0000-0000-00007A050000}"/>
    <cellStyle name="Dziesiętny 8 4 4" xfId="1284" xr:uid="{00000000-0005-0000-0000-00007B050000}"/>
    <cellStyle name="Dziesiętny 8 4 4 2" xfId="1285" xr:uid="{00000000-0005-0000-0000-00007C050000}"/>
    <cellStyle name="Dziesiętny 8 4 5" xfId="1286" xr:uid="{00000000-0005-0000-0000-00007D050000}"/>
    <cellStyle name="Dziesiętny 8 4 5 2" xfId="1287" xr:uid="{00000000-0005-0000-0000-00007E050000}"/>
    <cellStyle name="Dziesiętny 8 4 6" xfId="1288" xr:uid="{00000000-0005-0000-0000-00007F050000}"/>
    <cellStyle name="Dziesiętny 8 5" xfId="1289" xr:uid="{00000000-0005-0000-0000-000080050000}"/>
    <cellStyle name="Dziesiętny 8 5 2" xfId="1290" xr:uid="{00000000-0005-0000-0000-000081050000}"/>
    <cellStyle name="Dziesiętny 8 5 2 2" xfId="1291" xr:uid="{00000000-0005-0000-0000-000082050000}"/>
    <cellStyle name="Dziesiętny 8 5 2 2 2" xfId="1292" xr:uid="{00000000-0005-0000-0000-000083050000}"/>
    <cellStyle name="Dziesiętny 8 5 2 3" xfId="1293" xr:uid="{00000000-0005-0000-0000-000084050000}"/>
    <cellStyle name="Dziesiętny 8 5 2 3 2" xfId="1294" xr:uid="{00000000-0005-0000-0000-000085050000}"/>
    <cellStyle name="Dziesiętny 8 5 2 4" xfId="1295" xr:uid="{00000000-0005-0000-0000-000086050000}"/>
    <cellStyle name="Dziesiętny 8 5 3" xfId="1296" xr:uid="{00000000-0005-0000-0000-000087050000}"/>
    <cellStyle name="Dziesiętny 8 5 3 2" xfId="1297" xr:uid="{00000000-0005-0000-0000-000088050000}"/>
    <cellStyle name="Dziesiętny 8 5 4" xfId="1298" xr:uid="{00000000-0005-0000-0000-000089050000}"/>
    <cellStyle name="Dziesiętny 8 5 4 2" xfId="1299" xr:uid="{00000000-0005-0000-0000-00008A050000}"/>
    <cellStyle name="Dziesiętny 8 5 5" xfId="1300" xr:uid="{00000000-0005-0000-0000-00008B050000}"/>
    <cellStyle name="Dziesiętny 8 6" xfId="1301" xr:uid="{00000000-0005-0000-0000-00008C050000}"/>
    <cellStyle name="Dziesiętny 8 6 2" xfId="1302" xr:uid="{00000000-0005-0000-0000-00008D050000}"/>
    <cellStyle name="Dziesiętny 8 6 2 2" xfId="1303" xr:uid="{00000000-0005-0000-0000-00008E050000}"/>
    <cellStyle name="Dziesiętny 8 6 3" xfId="1304" xr:uid="{00000000-0005-0000-0000-00008F050000}"/>
    <cellStyle name="Dziesiętny 8 6 3 2" xfId="1305" xr:uid="{00000000-0005-0000-0000-000090050000}"/>
    <cellStyle name="Dziesiętny 8 6 4" xfId="1306" xr:uid="{00000000-0005-0000-0000-000091050000}"/>
    <cellStyle name="Dziesiętny 8 7" xfId="1307" xr:uid="{00000000-0005-0000-0000-000092050000}"/>
    <cellStyle name="Dziesiętny 8 7 2" xfId="1308" xr:uid="{00000000-0005-0000-0000-000093050000}"/>
    <cellStyle name="Dziesiętny 8 8" xfId="1309" xr:uid="{00000000-0005-0000-0000-000094050000}"/>
    <cellStyle name="Dziesiętny 8 8 2" xfId="1310" xr:uid="{00000000-0005-0000-0000-000095050000}"/>
    <cellStyle name="Dziesiętny 8 9" xfId="1311" xr:uid="{00000000-0005-0000-0000-000096050000}"/>
    <cellStyle name="Dziesiętny 9" xfId="1312" xr:uid="{00000000-0005-0000-0000-000097050000}"/>
    <cellStyle name="Dziesiętny 9 2" xfId="1313" xr:uid="{00000000-0005-0000-0000-000098050000}"/>
    <cellStyle name="Dziesiętny 9 2 2" xfId="1314" xr:uid="{00000000-0005-0000-0000-000099050000}"/>
    <cellStyle name="Dziesiętny 9 2 2 2" xfId="2084" xr:uid="{00000000-0005-0000-0000-00009A050000}"/>
    <cellStyle name="Dziesiętny 9 2 2 2 2" xfId="2459" xr:uid="{00000000-0005-0000-0000-00009B050000}"/>
    <cellStyle name="Dziesiętny 9 2 2 2 2 2" xfId="3217" xr:uid="{E85C09A1-B1CB-4F3B-BCD4-B31FF16064EB}"/>
    <cellStyle name="Dziesiętny 9 2 2 2 3" xfId="2846" xr:uid="{3AE73F9D-77BE-4C95-A3C2-05E4AAC2B098}"/>
    <cellStyle name="Dziesiętny 9 2 2 3" xfId="2274" xr:uid="{00000000-0005-0000-0000-00009C050000}"/>
    <cellStyle name="Dziesiętny 9 2 2 3 2" xfId="3032" xr:uid="{20461748-B701-4450-8FA4-095544DEEDA7}"/>
    <cellStyle name="Dziesiętny 9 2 2 4" xfId="2661" xr:uid="{4A8D7EA7-4434-4DA2-9FA6-02239A414529}"/>
    <cellStyle name="Dziesiętny 9 2 3" xfId="2083" xr:uid="{00000000-0005-0000-0000-00009D050000}"/>
    <cellStyle name="Dziesiętny 9 2 3 2" xfId="2458" xr:uid="{00000000-0005-0000-0000-00009E050000}"/>
    <cellStyle name="Dziesiętny 9 2 3 2 2" xfId="3216" xr:uid="{8D1BA47E-DD12-49A4-98E4-8A6D79938823}"/>
    <cellStyle name="Dziesiętny 9 2 3 3" xfId="2845" xr:uid="{2F2E3DA1-F9AA-4731-A295-A85D2866500D}"/>
    <cellStyle name="Dziesiętny 9 2 4" xfId="2273" xr:uid="{00000000-0005-0000-0000-00009F050000}"/>
    <cellStyle name="Dziesiętny 9 2 4 2" xfId="3031" xr:uid="{F73D2565-ABFD-49D7-AA73-19FE359E324D}"/>
    <cellStyle name="Dziesiętny 9 2 5" xfId="2660" xr:uid="{2BF078B7-C849-44F4-A4A3-C43DBA33EBF6}"/>
    <cellStyle name="Dziesiętny 9 3" xfId="1315" xr:uid="{00000000-0005-0000-0000-0000A0050000}"/>
    <cellStyle name="Dziesiętny 9 3 2" xfId="1316" xr:uid="{00000000-0005-0000-0000-0000A1050000}"/>
    <cellStyle name="Dziesiętny 9 3 2 2" xfId="2086" xr:uid="{00000000-0005-0000-0000-0000A2050000}"/>
    <cellStyle name="Dziesiętny 9 3 2 2 2" xfId="2461" xr:uid="{00000000-0005-0000-0000-0000A3050000}"/>
    <cellStyle name="Dziesiętny 9 3 2 2 2 2" xfId="3219" xr:uid="{6995E0CA-29BA-4C5F-A726-635A7E8DDF53}"/>
    <cellStyle name="Dziesiętny 9 3 2 2 3" xfId="2848" xr:uid="{44C7AB4F-9B07-4007-9A89-0761DC6CDF2F}"/>
    <cellStyle name="Dziesiętny 9 3 2 3" xfId="2276" xr:uid="{00000000-0005-0000-0000-0000A4050000}"/>
    <cellStyle name="Dziesiętny 9 3 2 3 2" xfId="3034" xr:uid="{B5FB77E6-FE76-41D1-8517-164E105F4A45}"/>
    <cellStyle name="Dziesiętny 9 3 2 4" xfId="2663" xr:uid="{383C38A7-84F3-4E43-8C92-3439EF5A0A11}"/>
    <cellStyle name="Dziesiętny 9 3 3" xfId="2085" xr:uid="{00000000-0005-0000-0000-0000A5050000}"/>
    <cellStyle name="Dziesiętny 9 3 3 2" xfId="2460" xr:uid="{00000000-0005-0000-0000-0000A6050000}"/>
    <cellStyle name="Dziesiętny 9 3 3 2 2" xfId="3218" xr:uid="{D76BCBE7-7C1E-4727-8D99-DCA8074CB764}"/>
    <cellStyle name="Dziesiętny 9 3 3 3" xfId="2847" xr:uid="{1C2CF71F-E14F-45FA-B042-CA14053B29E3}"/>
    <cellStyle name="Dziesiętny 9 3 4" xfId="2275" xr:uid="{00000000-0005-0000-0000-0000A7050000}"/>
    <cellStyle name="Dziesiętny 9 3 4 2" xfId="3033" xr:uid="{6FEF3FAD-0D40-46D8-B3A1-EC1E59D0DD9A}"/>
    <cellStyle name="Dziesiętny 9 3 5" xfId="2662" xr:uid="{8D868397-E1BC-40CA-A0CF-3D29DE43878D}"/>
    <cellStyle name="Dziesiętny 9 4" xfId="1317" xr:uid="{00000000-0005-0000-0000-0000A8050000}"/>
    <cellStyle name="Dziesiętny 9 4 2" xfId="2087" xr:uid="{00000000-0005-0000-0000-0000A9050000}"/>
    <cellStyle name="Dziesiętny 9 4 2 2" xfId="2462" xr:uid="{00000000-0005-0000-0000-0000AA050000}"/>
    <cellStyle name="Dziesiętny 9 4 2 2 2" xfId="3220" xr:uid="{77B798E3-6782-4329-A23E-98A226D1B6E7}"/>
    <cellStyle name="Dziesiętny 9 4 2 3" xfId="2849" xr:uid="{BDE25B7B-2F7E-4108-9112-D35C758D66A1}"/>
    <cellStyle name="Dziesiętny 9 4 3" xfId="2277" xr:uid="{00000000-0005-0000-0000-0000AB050000}"/>
    <cellStyle name="Dziesiętny 9 4 3 2" xfId="3035" xr:uid="{C9953832-B86D-43B3-A531-9A1164F94D82}"/>
    <cellStyle name="Dziesiętny 9 4 4" xfId="2664" xr:uid="{6B2FF66C-87F1-44CD-8A59-7D27A956E89E}"/>
    <cellStyle name="Dziesiętny 9 5" xfId="2082" xr:uid="{00000000-0005-0000-0000-0000AC050000}"/>
    <cellStyle name="Dziesiętny 9 5 2" xfId="2457" xr:uid="{00000000-0005-0000-0000-0000AD050000}"/>
    <cellStyle name="Dziesiętny 9 5 2 2" xfId="3215" xr:uid="{8284CFB1-E978-4500-862B-F58249156251}"/>
    <cellStyle name="Dziesiętny 9 5 3" xfId="2844" xr:uid="{3CDD24DE-14AF-4B87-8186-6D0EE2D57A27}"/>
    <cellStyle name="Dziesiętny 9 6" xfId="2272" xr:uid="{00000000-0005-0000-0000-0000AE050000}"/>
    <cellStyle name="Dziesiętny 9 6 2" xfId="3030" xr:uid="{0FDB01F5-6D42-48CC-A8C8-A7692F85D624}"/>
    <cellStyle name="Dziesiętny 9 7" xfId="2659" xr:uid="{47B4453C-93F1-4173-B690-A1142CD9F920}"/>
    <cellStyle name="Hiperłącze" xfId="3" builtinId="8"/>
    <cellStyle name="Hiperłącze 2" xfId="2607" xr:uid="{00000000-0005-0000-0000-0000B0050000}"/>
    <cellStyle name="Hiperłącze 3" xfId="2613" xr:uid="{18F95952-AAF3-4703-9D78-81E658BF3E36}"/>
    <cellStyle name="Hiperłącze_RoedlConsult_311202_sprawozdanie_z_dział_jedn" xfId="4" xr:uid="{00000000-0005-0000-0000-0000B1050000}"/>
    <cellStyle name="Normal 2" xfId="12" xr:uid="{00000000-0005-0000-0000-0000B2050000}"/>
    <cellStyle name="Normal 2 2" xfId="2038" xr:uid="{00000000-0005-0000-0000-0000B3050000}"/>
    <cellStyle name="Normal 2 2 2" xfId="2413" xr:uid="{00000000-0005-0000-0000-0000B4050000}"/>
    <cellStyle name="Normal 2 2 2 2" xfId="3171" xr:uid="{CDE869D3-F63A-4F90-8064-858D88A76722}"/>
    <cellStyle name="Normal 2 2 3" xfId="2800" xr:uid="{19C46AC9-8C5B-460F-8C5A-E8A1040E01C3}"/>
    <cellStyle name="Normal 2 3" xfId="2228" xr:uid="{00000000-0005-0000-0000-0000B5050000}"/>
    <cellStyle name="Normal 2 3 2" xfId="2986" xr:uid="{2A999CF9-DFF0-4ED7-BCD7-6A0C2E2E019F}"/>
    <cellStyle name="Normal 2 4" xfId="2615" xr:uid="{5ED9869B-F43B-4513-B77D-EE318D4EF759}"/>
    <cellStyle name="Normal 3" xfId="2037" xr:uid="{00000000-0005-0000-0000-0000B6050000}"/>
    <cellStyle name="Normal 5 2 2" xfId="2600" xr:uid="{00000000-0005-0000-0000-0000B7050000}"/>
    <cellStyle name="Normal 5 2 2 2" xfId="2603" xr:uid="{00000000-0005-0000-0000-0000B8050000}"/>
    <cellStyle name="Normal 5 2 2 2 2" xfId="3360" xr:uid="{FC44CB7A-5669-4252-B0D2-D48D44510643}"/>
    <cellStyle name="Normal 5 2 2 3" xfId="3357" xr:uid="{0A60A651-3A86-44E0-BBDC-A966862FB536}"/>
    <cellStyle name="Normal_Financial Statements PL ver 11 10 2006" xfId="2227" xr:uid="{00000000-0005-0000-0000-0000B9050000}"/>
    <cellStyle name="Normalny" xfId="0" builtinId="0"/>
    <cellStyle name="Normalny 10" xfId="1318" xr:uid="{00000000-0005-0000-0000-0000BB050000}"/>
    <cellStyle name="Normalny 10 10" xfId="2665" xr:uid="{E5D0BC6D-7658-46AB-8A42-8BE04B29DB82}"/>
    <cellStyle name="Normalny 10 2" xfId="1319" xr:uid="{00000000-0005-0000-0000-0000BC050000}"/>
    <cellStyle name="Normalny 10 2 2" xfId="1320" xr:uid="{00000000-0005-0000-0000-0000BD050000}"/>
    <cellStyle name="Normalny 10 2 2 2" xfId="1321" xr:uid="{00000000-0005-0000-0000-0000BE050000}"/>
    <cellStyle name="Normalny 10 2 2 2 2" xfId="2091" xr:uid="{00000000-0005-0000-0000-0000BF050000}"/>
    <cellStyle name="Normalny 10 2 2 2 2 2" xfId="2466" xr:uid="{00000000-0005-0000-0000-0000C0050000}"/>
    <cellStyle name="Normalny 10 2 2 2 2 2 2" xfId="3224" xr:uid="{E4D31843-4585-4120-ACA2-5E3718840757}"/>
    <cellStyle name="Normalny 10 2 2 2 2 3" xfId="2853" xr:uid="{61D03A07-4E02-40D1-8BDD-861533764B36}"/>
    <cellStyle name="Normalny 10 2 2 2 3" xfId="2281" xr:uid="{00000000-0005-0000-0000-0000C1050000}"/>
    <cellStyle name="Normalny 10 2 2 2 3 2" xfId="3039" xr:uid="{A6AC327C-3EEF-491A-94FB-8782C88B59A9}"/>
    <cellStyle name="Normalny 10 2 2 2 4" xfId="2668" xr:uid="{33DE36B2-29B2-4EF9-BE1F-1A85FC841039}"/>
    <cellStyle name="Normalny 10 2 2 3" xfId="2090" xr:uid="{00000000-0005-0000-0000-0000C2050000}"/>
    <cellStyle name="Normalny 10 2 2 3 2" xfId="2465" xr:uid="{00000000-0005-0000-0000-0000C3050000}"/>
    <cellStyle name="Normalny 10 2 2 3 2 2" xfId="3223" xr:uid="{F7D2D09D-E598-4F01-AD0C-670A69B5A1A1}"/>
    <cellStyle name="Normalny 10 2 2 3 3" xfId="2852" xr:uid="{69324218-C4BF-40C6-877C-42EF4AC60DEE}"/>
    <cellStyle name="Normalny 10 2 2 4" xfId="2280" xr:uid="{00000000-0005-0000-0000-0000C4050000}"/>
    <cellStyle name="Normalny 10 2 2 4 2" xfId="3038" xr:uid="{B2F77557-4489-41D6-A217-72D6A22586F5}"/>
    <cellStyle name="Normalny 10 2 2 5" xfId="2667" xr:uid="{8D863E63-DA1D-4BA3-94C1-8E714CCE127E}"/>
    <cellStyle name="Normalny 10 2 3" xfId="1322" xr:uid="{00000000-0005-0000-0000-0000C5050000}"/>
    <cellStyle name="Normalny 10 2 3 2" xfId="2092" xr:uid="{00000000-0005-0000-0000-0000C6050000}"/>
    <cellStyle name="Normalny 10 2 3 2 2" xfId="2467" xr:uid="{00000000-0005-0000-0000-0000C7050000}"/>
    <cellStyle name="Normalny 10 2 3 2 2 2" xfId="3225" xr:uid="{2BCADA96-5FF9-407C-BDEE-E3E7702F0274}"/>
    <cellStyle name="Normalny 10 2 3 2 3" xfId="2854" xr:uid="{44B7AF4C-10B4-4F92-A8F4-23E1657323D8}"/>
    <cellStyle name="Normalny 10 2 3 3" xfId="2282" xr:uid="{00000000-0005-0000-0000-0000C8050000}"/>
    <cellStyle name="Normalny 10 2 3 3 2" xfId="3040" xr:uid="{D2515F64-548E-41F1-8640-A0B14CA8430C}"/>
    <cellStyle name="Normalny 10 2 3 4" xfId="2669" xr:uid="{794E5D02-D89A-463D-8693-501CEE4C19D5}"/>
    <cellStyle name="Normalny 10 2 4" xfId="2089" xr:uid="{00000000-0005-0000-0000-0000C9050000}"/>
    <cellStyle name="Normalny 10 2 4 2" xfId="2464" xr:uid="{00000000-0005-0000-0000-0000CA050000}"/>
    <cellStyle name="Normalny 10 2 4 2 2" xfId="3222" xr:uid="{06852179-1C0A-4F2F-8152-99DC6F04C6A3}"/>
    <cellStyle name="Normalny 10 2 4 3" xfId="2851" xr:uid="{E3A63478-2D41-438F-9664-8CC200411064}"/>
    <cellStyle name="Normalny 10 2 5" xfId="2279" xr:uid="{00000000-0005-0000-0000-0000CB050000}"/>
    <cellStyle name="Normalny 10 2 5 2" xfId="3037" xr:uid="{EAF6A89B-ED52-4845-97EB-022D031CCB52}"/>
    <cellStyle name="Normalny 10 2 6" xfId="2666" xr:uid="{960757FA-E184-44E2-92E5-8F3301AE2EB7}"/>
    <cellStyle name="Normalny 10 3" xfId="1323" xr:uid="{00000000-0005-0000-0000-0000CC050000}"/>
    <cellStyle name="Normalny 10 3 2" xfId="1324" xr:uid="{00000000-0005-0000-0000-0000CD050000}"/>
    <cellStyle name="Normalny 10 3 2 2" xfId="2094" xr:uid="{00000000-0005-0000-0000-0000CE050000}"/>
    <cellStyle name="Normalny 10 3 2 2 2" xfId="2469" xr:uid="{00000000-0005-0000-0000-0000CF050000}"/>
    <cellStyle name="Normalny 10 3 2 2 2 2" xfId="3227" xr:uid="{1E0A5B53-E23D-4B99-BF8E-7FCF5C621156}"/>
    <cellStyle name="Normalny 10 3 2 2 3" xfId="2856" xr:uid="{FFBE72F8-0B2F-4114-90BA-1645C359995D}"/>
    <cellStyle name="Normalny 10 3 2 3" xfId="2284" xr:uid="{00000000-0005-0000-0000-0000D0050000}"/>
    <cellStyle name="Normalny 10 3 2 3 2" xfId="3042" xr:uid="{3373A5C5-7F56-4E83-A872-EA68CA89A935}"/>
    <cellStyle name="Normalny 10 3 2 4" xfId="2671" xr:uid="{C7940BC0-C7BB-49C6-82BF-0931633C5834}"/>
    <cellStyle name="Normalny 10 3 3" xfId="2093" xr:uid="{00000000-0005-0000-0000-0000D1050000}"/>
    <cellStyle name="Normalny 10 3 3 2" xfId="2468" xr:uid="{00000000-0005-0000-0000-0000D2050000}"/>
    <cellStyle name="Normalny 10 3 3 2 2" xfId="3226" xr:uid="{EA53BF8C-08F5-4D0D-87B1-25D852217FDE}"/>
    <cellStyle name="Normalny 10 3 3 3" xfId="2855" xr:uid="{F73A7B50-5FCF-4F5A-8B76-697A26D4141E}"/>
    <cellStyle name="Normalny 10 3 4" xfId="2283" xr:uid="{00000000-0005-0000-0000-0000D3050000}"/>
    <cellStyle name="Normalny 10 3 4 2" xfId="3041" xr:uid="{05B5DA0F-02B3-4BDE-93CC-FED4CE00EF34}"/>
    <cellStyle name="Normalny 10 3 5" xfId="2670" xr:uid="{A54A4E5D-8BFE-48A3-B222-EB5D211E2D51}"/>
    <cellStyle name="Normalny 10 4" xfId="1325" xr:uid="{00000000-0005-0000-0000-0000D4050000}"/>
    <cellStyle name="Normalny 10 4 2" xfId="1326" xr:uid="{00000000-0005-0000-0000-0000D5050000}"/>
    <cellStyle name="Normalny 10 4 2 2" xfId="2096" xr:uid="{00000000-0005-0000-0000-0000D6050000}"/>
    <cellStyle name="Normalny 10 4 2 2 2" xfId="2471" xr:uid="{00000000-0005-0000-0000-0000D7050000}"/>
    <cellStyle name="Normalny 10 4 2 2 2 2" xfId="3229" xr:uid="{A53687F5-5017-4877-9E90-BE63335A79C1}"/>
    <cellStyle name="Normalny 10 4 2 2 3" xfId="2858" xr:uid="{8BD238FF-E35C-4E73-832F-ED33C699143A}"/>
    <cellStyle name="Normalny 10 4 2 3" xfId="2286" xr:uid="{00000000-0005-0000-0000-0000D8050000}"/>
    <cellStyle name="Normalny 10 4 2 3 2" xfId="3044" xr:uid="{6381BFBC-ADA2-4570-9463-451375DA033D}"/>
    <cellStyle name="Normalny 10 4 2 4" xfId="2673" xr:uid="{BEFD5AA1-6F1D-4E06-A0A3-8C2E059D4976}"/>
    <cellStyle name="Normalny 10 4 3" xfId="2095" xr:uid="{00000000-0005-0000-0000-0000D9050000}"/>
    <cellStyle name="Normalny 10 4 3 2" xfId="2470" xr:uid="{00000000-0005-0000-0000-0000DA050000}"/>
    <cellStyle name="Normalny 10 4 3 2 2" xfId="3228" xr:uid="{2FEC7EBD-4722-46C2-AE36-14D73361EF32}"/>
    <cellStyle name="Normalny 10 4 3 3" xfId="2857" xr:uid="{C26DF069-21BD-40DA-8961-71546CE9F18F}"/>
    <cellStyle name="Normalny 10 4 4" xfId="2285" xr:uid="{00000000-0005-0000-0000-0000DB050000}"/>
    <cellStyle name="Normalny 10 4 4 2" xfId="3043" xr:uid="{671D122F-5EE9-4B53-9FCE-BF26491DFC9F}"/>
    <cellStyle name="Normalny 10 4 5" xfId="2672" xr:uid="{9A907F6E-982B-4C1A-ACE3-0F11198DBC81}"/>
    <cellStyle name="Normalny 10 5" xfId="1327" xr:uid="{00000000-0005-0000-0000-0000DC050000}"/>
    <cellStyle name="Normalny 10 5 2" xfId="1328" xr:uid="{00000000-0005-0000-0000-0000DD050000}"/>
    <cellStyle name="Normalny 10 5 2 2" xfId="2098" xr:uid="{00000000-0005-0000-0000-0000DE050000}"/>
    <cellStyle name="Normalny 10 5 2 2 2" xfId="2473" xr:uid="{00000000-0005-0000-0000-0000DF050000}"/>
    <cellStyle name="Normalny 10 5 2 2 2 2" xfId="3231" xr:uid="{BE0E18F4-8BE8-4AA7-8219-FECFA5D81354}"/>
    <cellStyle name="Normalny 10 5 2 2 3" xfId="2860" xr:uid="{FD1F42A3-35EC-4B30-A7FE-DDF5A3394C3A}"/>
    <cellStyle name="Normalny 10 5 2 3" xfId="2288" xr:uid="{00000000-0005-0000-0000-0000E0050000}"/>
    <cellStyle name="Normalny 10 5 2 3 2" xfId="3046" xr:uid="{949FB4EB-20C1-4F9C-90EF-33FE627DFAA0}"/>
    <cellStyle name="Normalny 10 5 2 4" xfId="2675" xr:uid="{323CB1AF-60CB-499E-AAD5-A97AB06F0D67}"/>
    <cellStyle name="Normalny 10 5 3" xfId="2097" xr:uid="{00000000-0005-0000-0000-0000E1050000}"/>
    <cellStyle name="Normalny 10 5 3 2" xfId="2472" xr:uid="{00000000-0005-0000-0000-0000E2050000}"/>
    <cellStyle name="Normalny 10 5 3 2 2" xfId="3230" xr:uid="{05BC83D7-F50C-4D68-AAA2-DEF7EFCAEBC1}"/>
    <cellStyle name="Normalny 10 5 3 3" xfId="2859" xr:uid="{2C3D5796-17B6-481B-876B-3103F95213ED}"/>
    <cellStyle name="Normalny 10 5 4" xfId="2287" xr:uid="{00000000-0005-0000-0000-0000E3050000}"/>
    <cellStyle name="Normalny 10 5 4 2" xfId="3045" xr:uid="{DC47F577-F539-409C-8EF5-D2C5539E28F5}"/>
    <cellStyle name="Normalny 10 5 5" xfId="2674" xr:uid="{685BA10D-3115-4869-8542-C313498910B4}"/>
    <cellStyle name="Normalny 10 6" xfId="1329" xr:uid="{00000000-0005-0000-0000-0000E4050000}"/>
    <cellStyle name="Normalny 10 6 2" xfId="2099" xr:uid="{00000000-0005-0000-0000-0000E5050000}"/>
    <cellStyle name="Normalny 10 6 2 2" xfId="2474" xr:uid="{00000000-0005-0000-0000-0000E6050000}"/>
    <cellStyle name="Normalny 10 6 2 2 2" xfId="3232" xr:uid="{B0DA3361-05BF-45F6-8A51-B93F095407F4}"/>
    <cellStyle name="Normalny 10 6 2 3" xfId="2861" xr:uid="{06F75D87-2EF5-45E6-8281-A44C8BA209AC}"/>
    <cellStyle name="Normalny 10 6 3" xfId="2289" xr:uid="{00000000-0005-0000-0000-0000E7050000}"/>
    <cellStyle name="Normalny 10 6 3 2" xfId="3047" xr:uid="{E6FBE69D-AC79-456B-B321-59BC4888962F}"/>
    <cellStyle name="Normalny 10 6 4" xfId="2676" xr:uid="{63AA3BBF-9191-4219-9CB7-ECD720A043E9}"/>
    <cellStyle name="Normalny 10 7" xfId="1330" xr:uid="{00000000-0005-0000-0000-0000E8050000}"/>
    <cellStyle name="Normalny 10 8" xfId="2088" xr:uid="{00000000-0005-0000-0000-0000E9050000}"/>
    <cellStyle name="Normalny 10 8 2" xfId="2463" xr:uid="{00000000-0005-0000-0000-0000EA050000}"/>
    <cellStyle name="Normalny 10 8 2 2" xfId="3221" xr:uid="{2FB4F3D7-0912-47F2-8469-EE002448EEA0}"/>
    <cellStyle name="Normalny 10 8 3" xfId="2850" xr:uid="{BCED951A-5578-46BB-B912-5F0E59380BF6}"/>
    <cellStyle name="Normalny 10 9" xfId="2278" xr:uid="{00000000-0005-0000-0000-0000EB050000}"/>
    <cellStyle name="Normalny 10 9 2" xfId="3036" xr:uid="{BE7C08E9-572A-432D-AD94-5391A84E957A}"/>
    <cellStyle name="Normalny 11" xfId="1331" xr:uid="{00000000-0005-0000-0000-0000EC050000}"/>
    <cellStyle name="Normalny 11 2" xfId="1332" xr:uid="{00000000-0005-0000-0000-0000ED050000}"/>
    <cellStyle name="Normalny 11 2 2" xfId="1333" xr:uid="{00000000-0005-0000-0000-0000EE050000}"/>
    <cellStyle name="Normalny 11 2 2 2" xfId="1334" xr:uid="{00000000-0005-0000-0000-0000EF050000}"/>
    <cellStyle name="Normalny 11 2 2 2 2" xfId="1335" xr:uid="{00000000-0005-0000-0000-0000F0050000}"/>
    <cellStyle name="Normalny 11 2 2 2 2 2" xfId="1336" xr:uid="{00000000-0005-0000-0000-0000F1050000}"/>
    <cellStyle name="Normalny 11 2 2 2 3" xfId="1337" xr:uid="{00000000-0005-0000-0000-0000F2050000}"/>
    <cellStyle name="Normalny 11 2 2 2_RPP" xfId="1338" xr:uid="{00000000-0005-0000-0000-0000F3050000}"/>
    <cellStyle name="Normalny 11 2 2 3" xfId="1339" xr:uid="{00000000-0005-0000-0000-0000F4050000}"/>
    <cellStyle name="Normalny 11 2 2 3 2" xfId="1340" xr:uid="{00000000-0005-0000-0000-0000F5050000}"/>
    <cellStyle name="Normalny 11 2 2 4" xfId="1341" xr:uid="{00000000-0005-0000-0000-0000F6050000}"/>
    <cellStyle name="Normalny 11 2 2_RPP" xfId="1342" xr:uid="{00000000-0005-0000-0000-0000F7050000}"/>
    <cellStyle name="Normalny 11 2 3" xfId="1343" xr:uid="{00000000-0005-0000-0000-0000F8050000}"/>
    <cellStyle name="Normalny 11 2 3 2" xfId="1344" xr:uid="{00000000-0005-0000-0000-0000F9050000}"/>
    <cellStyle name="Normalny 11 2 3 2 2" xfId="1345" xr:uid="{00000000-0005-0000-0000-0000FA050000}"/>
    <cellStyle name="Normalny 11 2 3 3" xfId="1346" xr:uid="{00000000-0005-0000-0000-0000FB050000}"/>
    <cellStyle name="Normalny 11 2 3_RPP" xfId="1347" xr:uid="{00000000-0005-0000-0000-0000FC050000}"/>
    <cellStyle name="Normalny 11 2 4" xfId="1348" xr:uid="{00000000-0005-0000-0000-0000FD050000}"/>
    <cellStyle name="Normalny 11 2 4 2" xfId="1349" xr:uid="{00000000-0005-0000-0000-0000FE050000}"/>
    <cellStyle name="Normalny 11 2 5" xfId="1350" xr:uid="{00000000-0005-0000-0000-0000FF050000}"/>
    <cellStyle name="Normalny 11 2_RPP" xfId="1351" xr:uid="{00000000-0005-0000-0000-000000060000}"/>
    <cellStyle name="Normalny 11 3" xfId="1352" xr:uid="{00000000-0005-0000-0000-000001060000}"/>
    <cellStyle name="Normalny 11 3 2" xfId="1353" xr:uid="{00000000-0005-0000-0000-000002060000}"/>
    <cellStyle name="Normalny 11 3 2 2" xfId="1354" xr:uid="{00000000-0005-0000-0000-000003060000}"/>
    <cellStyle name="Normalny 11 3 2 2 2" xfId="1355" xr:uid="{00000000-0005-0000-0000-000004060000}"/>
    <cellStyle name="Normalny 11 3 2 2 2 2" xfId="1356" xr:uid="{00000000-0005-0000-0000-000005060000}"/>
    <cellStyle name="Normalny 11 3 2 2 3" xfId="1357" xr:uid="{00000000-0005-0000-0000-000006060000}"/>
    <cellStyle name="Normalny 11 3 2 2_RPP" xfId="1358" xr:uid="{00000000-0005-0000-0000-000007060000}"/>
    <cellStyle name="Normalny 11 3 2 3" xfId="1359" xr:uid="{00000000-0005-0000-0000-000008060000}"/>
    <cellStyle name="Normalny 11 3 2 3 2" xfId="1360" xr:uid="{00000000-0005-0000-0000-000009060000}"/>
    <cellStyle name="Normalny 11 3 2 4" xfId="1361" xr:uid="{00000000-0005-0000-0000-00000A060000}"/>
    <cellStyle name="Normalny 11 3 2_RPP" xfId="1362" xr:uid="{00000000-0005-0000-0000-00000B060000}"/>
    <cellStyle name="Normalny 11 3 3" xfId="1363" xr:uid="{00000000-0005-0000-0000-00000C060000}"/>
    <cellStyle name="Normalny 11 3 3 2" xfId="1364" xr:uid="{00000000-0005-0000-0000-00000D060000}"/>
    <cellStyle name="Normalny 11 3 3 2 2" xfId="1365" xr:uid="{00000000-0005-0000-0000-00000E060000}"/>
    <cellStyle name="Normalny 11 3 3 3" xfId="1366" xr:uid="{00000000-0005-0000-0000-00000F060000}"/>
    <cellStyle name="Normalny 11 3 3_RPP" xfId="1367" xr:uid="{00000000-0005-0000-0000-000010060000}"/>
    <cellStyle name="Normalny 11 3 4" xfId="1368" xr:uid="{00000000-0005-0000-0000-000011060000}"/>
    <cellStyle name="Normalny 11 3 4 2" xfId="1369" xr:uid="{00000000-0005-0000-0000-000012060000}"/>
    <cellStyle name="Normalny 11 3 5" xfId="1370" xr:uid="{00000000-0005-0000-0000-000013060000}"/>
    <cellStyle name="Normalny 11 3_RPP" xfId="1371" xr:uid="{00000000-0005-0000-0000-000014060000}"/>
    <cellStyle name="Normalny 11 4" xfId="1372" xr:uid="{00000000-0005-0000-0000-000015060000}"/>
    <cellStyle name="Normalny 11 4 2" xfId="1373" xr:uid="{00000000-0005-0000-0000-000016060000}"/>
    <cellStyle name="Normalny 11 4 2 2" xfId="1374" xr:uid="{00000000-0005-0000-0000-000017060000}"/>
    <cellStyle name="Normalny 11 4 2 2 2" xfId="1375" xr:uid="{00000000-0005-0000-0000-000018060000}"/>
    <cellStyle name="Normalny 11 4 2 3" xfId="1376" xr:uid="{00000000-0005-0000-0000-000019060000}"/>
    <cellStyle name="Normalny 11 4 2_RPP" xfId="1377" xr:uid="{00000000-0005-0000-0000-00001A060000}"/>
    <cellStyle name="Normalny 11 4 3" xfId="1378" xr:uid="{00000000-0005-0000-0000-00001B060000}"/>
    <cellStyle name="Normalny 11 4 3 2" xfId="1379" xr:uid="{00000000-0005-0000-0000-00001C060000}"/>
    <cellStyle name="Normalny 11 4 4" xfId="1380" xr:uid="{00000000-0005-0000-0000-00001D060000}"/>
    <cellStyle name="Normalny 11 4_RPP" xfId="1381" xr:uid="{00000000-0005-0000-0000-00001E060000}"/>
    <cellStyle name="Normalny 11 5" xfId="1382" xr:uid="{00000000-0005-0000-0000-00001F060000}"/>
    <cellStyle name="Normalny 11 5 2" xfId="1383" xr:uid="{00000000-0005-0000-0000-000020060000}"/>
    <cellStyle name="Normalny 11 5 2 2" xfId="1384" xr:uid="{00000000-0005-0000-0000-000021060000}"/>
    <cellStyle name="Normalny 11 5 3" xfId="1385" xr:uid="{00000000-0005-0000-0000-000022060000}"/>
    <cellStyle name="Normalny 11 5_RPP" xfId="1386" xr:uid="{00000000-0005-0000-0000-000023060000}"/>
    <cellStyle name="Normalny 11 6" xfId="1387" xr:uid="{00000000-0005-0000-0000-000024060000}"/>
    <cellStyle name="Normalny 11 6 2" xfId="1388" xr:uid="{00000000-0005-0000-0000-000025060000}"/>
    <cellStyle name="Normalny 11 7" xfId="1389" xr:uid="{00000000-0005-0000-0000-000026060000}"/>
    <cellStyle name="Normalny 11_RPP" xfId="1390" xr:uid="{00000000-0005-0000-0000-000027060000}"/>
    <cellStyle name="Normalny 12" xfId="1391" xr:uid="{00000000-0005-0000-0000-000028060000}"/>
    <cellStyle name="Normalny 12 2" xfId="1392" xr:uid="{00000000-0005-0000-0000-000029060000}"/>
    <cellStyle name="Normalny 12 2 2" xfId="1393" xr:uid="{00000000-0005-0000-0000-00002A060000}"/>
    <cellStyle name="Normalny 12 2 2 2" xfId="2102" xr:uid="{00000000-0005-0000-0000-00002B060000}"/>
    <cellStyle name="Normalny 12 2 2 2 2" xfId="2477" xr:uid="{00000000-0005-0000-0000-00002C060000}"/>
    <cellStyle name="Normalny 12 2 2 2 2 2" xfId="3235" xr:uid="{359F0EC5-B57C-4B93-9C88-89B6556B2F1D}"/>
    <cellStyle name="Normalny 12 2 2 2 3" xfId="2864" xr:uid="{AD7253A8-2722-4298-AEEF-266F6AF79530}"/>
    <cellStyle name="Normalny 12 2 2 3" xfId="2292" xr:uid="{00000000-0005-0000-0000-00002D060000}"/>
    <cellStyle name="Normalny 12 2 2 3 2" xfId="3050" xr:uid="{34A4F365-C19E-48BB-8D53-47AEF9BD2385}"/>
    <cellStyle name="Normalny 12 2 2 4" xfId="2679" xr:uid="{FEB42E04-B25F-4A00-9FD8-D5F510075470}"/>
    <cellStyle name="Normalny 12 2 3" xfId="2101" xr:uid="{00000000-0005-0000-0000-00002E060000}"/>
    <cellStyle name="Normalny 12 2 3 2" xfId="2476" xr:uid="{00000000-0005-0000-0000-00002F060000}"/>
    <cellStyle name="Normalny 12 2 3 2 2" xfId="3234" xr:uid="{C600AF09-1A7B-430C-939D-FF7CA7516573}"/>
    <cellStyle name="Normalny 12 2 3 3" xfId="2863" xr:uid="{7529A3D7-36A8-461E-AC78-610F30DFAA34}"/>
    <cellStyle name="Normalny 12 2 4" xfId="2291" xr:uid="{00000000-0005-0000-0000-000030060000}"/>
    <cellStyle name="Normalny 12 2 4 2" xfId="3049" xr:uid="{1B5BFA9F-FE7F-4DBE-91C8-F03CD64BF92C}"/>
    <cellStyle name="Normalny 12 2 5" xfId="2678" xr:uid="{3D8FC9BE-7CDC-45ED-98DF-6D792993833F}"/>
    <cellStyle name="Normalny 12 3" xfId="1394" xr:uid="{00000000-0005-0000-0000-000031060000}"/>
    <cellStyle name="Normalny 12 3 2" xfId="1395" xr:uid="{00000000-0005-0000-0000-000032060000}"/>
    <cellStyle name="Normalny 12 3 2 2" xfId="2104" xr:uid="{00000000-0005-0000-0000-000033060000}"/>
    <cellStyle name="Normalny 12 3 2 2 2" xfId="2479" xr:uid="{00000000-0005-0000-0000-000034060000}"/>
    <cellStyle name="Normalny 12 3 2 2 2 2" xfId="3237" xr:uid="{FE2DD961-2311-431F-A5A8-99DD43C0CFEC}"/>
    <cellStyle name="Normalny 12 3 2 2 3" xfId="2866" xr:uid="{BF934631-8997-4E16-A2A2-2C4D233C09E8}"/>
    <cellStyle name="Normalny 12 3 2 3" xfId="2294" xr:uid="{00000000-0005-0000-0000-000035060000}"/>
    <cellStyle name="Normalny 12 3 2 3 2" xfId="3052" xr:uid="{F9AF1134-41A4-4BFF-9F7C-088E63A20103}"/>
    <cellStyle name="Normalny 12 3 2 4" xfId="2681" xr:uid="{D611E322-B469-4CD1-8ED6-AF0496E400BD}"/>
    <cellStyle name="Normalny 12 3 3" xfId="2103" xr:uid="{00000000-0005-0000-0000-000036060000}"/>
    <cellStyle name="Normalny 12 3 3 2" xfId="2478" xr:uid="{00000000-0005-0000-0000-000037060000}"/>
    <cellStyle name="Normalny 12 3 3 2 2" xfId="3236" xr:uid="{83E931CF-BD76-4478-AEEA-9EF27A9825AB}"/>
    <cellStyle name="Normalny 12 3 3 3" xfId="2865" xr:uid="{BBFCC845-58CC-4D55-B339-853B81073599}"/>
    <cellStyle name="Normalny 12 3 4" xfId="2293" xr:uid="{00000000-0005-0000-0000-000038060000}"/>
    <cellStyle name="Normalny 12 3 4 2" xfId="3051" xr:uid="{36875791-F589-481E-B5A5-849B3C941A77}"/>
    <cellStyle name="Normalny 12 3 5" xfId="2680" xr:uid="{3DB08AF2-FCF1-416A-A475-F413EDED4F3C}"/>
    <cellStyle name="Normalny 12 4" xfId="1396" xr:uid="{00000000-0005-0000-0000-000039060000}"/>
    <cellStyle name="Normalny 12 4 2" xfId="2105" xr:uid="{00000000-0005-0000-0000-00003A060000}"/>
    <cellStyle name="Normalny 12 4 2 2" xfId="2480" xr:uid="{00000000-0005-0000-0000-00003B060000}"/>
    <cellStyle name="Normalny 12 4 2 2 2" xfId="3238" xr:uid="{3D29449A-1C62-49ED-B1B7-E3331F51DF12}"/>
    <cellStyle name="Normalny 12 4 2 3" xfId="2867" xr:uid="{E71C7E71-CF8B-419D-899A-7483069F4990}"/>
    <cellStyle name="Normalny 12 4 3" xfId="2295" xr:uid="{00000000-0005-0000-0000-00003C060000}"/>
    <cellStyle name="Normalny 12 4 3 2" xfId="3053" xr:uid="{EE14F5A7-285D-4B39-A627-43ED7A161D32}"/>
    <cellStyle name="Normalny 12 4 4" xfId="2682" xr:uid="{FDCFAE5A-4BDA-4B58-BD88-39DA562F3C50}"/>
    <cellStyle name="Normalny 12 5" xfId="1397" xr:uid="{00000000-0005-0000-0000-00003D060000}"/>
    <cellStyle name="Normalny 12 6" xfId="2100" xr:uid="{00000000-0005-0000-0000-00003E060000}"/>
    <cellStyle name="Normalny 12 6 2" xfId="2475" xr:uid="{00000000-0005-0000-0000-00003F060000}"/>
    <cellStyle name="Normalny 12 6 2 2" xfId="3233" xr:uid="{CC7409AC-2147-498E-83D0-EAA4675BD72A}"/>
    <cellStyle name="Normalny 12 6 3" xfId="2862" xr:uid="{BC5524DE-2830-4D6B-AB7C-46566E39C612}"/>
    <cellStyle name="Normalny 12 7" xfId="2290" xr:uid="{00000000-0005-0000-0000-000040060000}"/>
    <cellStyle name="Normalny 12 7 2" xfId="3048" xr:uid="{E23EB786-FAA7-45DD-9DB9-9287C6B28B87}"/>
    <cellStyle name="Normalny 12 8" xfId="2677" xr:uid="{54E30255-C1E4-4F4F-9792-80482DB52C8C}"/>
    <cellStyle name="Normalny 13" xfId="1398" xr:uid="{00000000-0005-0000-0000-000041060000}"/>
    <cellStyle name="Normalny 13 2" xfId="1399" xr:uid="{00000000-0005-0000-0000-000042060000}"/>
    <cellStyle name="Normalny 13 2 2" xfId="1400" xr:uid="{00000000-0005-0000-0000-000043060000}"/>
    <cellStyle name="Normalny 13 2 2 2" xfId="1401" xr:uid="{00000000-0005-0000-0000-000044060000}"/>
    <cellStyle name="Normalny 13 2 2 2 2" xfId="1402" xr:uid="{00000000-0005-0000-0000-000045060000}"/>
    <cellStyle name="Normalny 13 2 2 3" xfId="1403" xr:uid="{00000000-0005-0000-0000-000046060000}"/>
    <cellStyle name="Normalny 13 2 2_RPP" xfId="1404" xr:uid="{00000000-0005-0000-0000-000047060000}"/>
    <cellStyle name="Normalny 13 2 3" xfId="1405" xr:uid="{00000000-0005-0000-0000-000048060000}"/>
    <cellStyle name="Normalny 13 2 3 2" xfId="1406" xr:uid="{00000000-0005-0000-0000-000049060000}"/>
    <cellStyle name="Normalny 13 2 4" xfId="1407" xr:uid="{00000000-0005-0000-0000-00004A060000}"/>
    <cellStyle name="Normalny 13 2_RPP" xfId="1408" xr:uid="{00000000-0005-0000-0000-00004B060000}"/>
    <cellStyle name="Normalny 13 3" xfId="1409" xr:uid="{00000000-0005-0000-0000-00004C060000}"/>
    <cellStyle name="Normalny 13 3 2" xfId="1410" xr:uid="{00000000-0005-0000-0000-00004D060000}"/>
    <cellStyle name="Normalny 13 3 2 2" xfId="1411" xr:uid="{00000000-0005-0000-0000-00004E060000}"/>
    <cellStyle name="Normalny 13 3 3" xfId="1412" xr:uid="{00000000-0005-0000-0000-00004F060000}"/>
    <cellStyle name="Normalny 13 3_RPP" xfId="1413" xr:uid="{00000000-0005-0000-0000-000050060000}"/>
    <cellStyle name="Normalny 13 4" xfId="1414" xr:uid="{00000000-0005-0000-0000-000051060000}"/>
    <cellStyle name="Normalny 13 4 2" xfId="1415" xr:uid="{00000000-0005-0000-0000-000052060000}"/>
    <cellStyle name="Normalny 13 5" xfId="1416" xr:uid="{00000000-0005-0000-0000-000053060000}"/>
    <cellStyle name="Normalny 13_RPP" xfId="1417" xr:uid="{00000000-0005-0000-0000-000054060000}"/>
    <cellStyle name="Normalny 14" xfId="1418" xr:uid="{00000000-0005-0000-0000-000055060000}"/>
    <cellStyle name="Normalny 15" xfId="1419" xr:uid="{00000000-0005-0000-0000-000056060000}"/>
    <cellStyle name="Normalny 15 2" xfId="1420" xr:uid="{00000000-0005-0000-0000-000057060000}"/>
    <cellStyle name="Normalny 15 2 2" xfId="1421" xr:uid="{00000000-0005-0000-0000-000058060000}"/>
    <cellStyle name="Normalny 15 2 2 2" xfId="1422" xr:uid="{00000000-0005-0000-0000-000059060000}"/>
    <cellStyle name="Normalny 15 2 2 2 2" xfId="1423" xr:uid="{00000000-0005-0000-0000-00005A060000}"/>
    <cellStyle name="Normalny 15 2 2 3" xfId="1424" xr:uid="{00000000-0005-0000-0000-00005B060000}"/>
    <cellStyle name="Normalny 15 2 2_RPP" xfId="1425" xr:uid="{00000000-0005-0000-0000-00005C060000}"/>
    <cellStyle name="Normalny 15 2 3" xfId="1426" xr:uid="{00000000-0005-0000-0000-00005D060000}"/>
    <cellStyle name="Normalny 15 2 3 2" xfId="1427" xr:uid="{00000000-0005-0000-0000-00005E060000}"/>
    <cellStyle name="Normalny 15 2 4" xfId="1428" xr:uid="{00000000-0005-0000-0000-00005F060000}"/>
    <cellStyle name="Normalny 15 2_RPP" xfId="1429" xr:uid="{00000000-0005-0000-0000-000060060000}"/>
    <cellStyle name="Normalny 15 3" xfId="1430" xr:uid="{00000000-0005-0000-0000-000061060000}"/>
    <cellStyle name="Normalny 15 3 2" xfId="1431" xr:uid="{00000000-0005-0000-0000-000062060000}"/>
    <cellStyle name="Normalny 15 3 2 2" xfId="1432" xr:uid="{00000000-0005-0000-0000-000063060000}"/>
    <cellStyle name="Normalny 15 3 3" xfId="1433" xr:uid="{00000000-0005-0000-0000-000064060000}"/>
    <cellStyle name="Normalny 15 3_RPP" xfId="1434" xr:uid="{00000000-0005-0000-0000-000065060000}"/>
    <cellStyle name="Normalny 15 4" xfId="1435" xr:uid="{00000000-0005-0000-0000-000066060000}"/>
    <cellStyle name="Normalny 15 4 2" xfId="1436" xr:uid="{00000000-0005-0000-0000-000067060000}"/>
    <cellStyle name="Normalny 15 5" xfId="1437" xr:uid="{00000000-0005-0000-0000-000068060000}"/>
    <cellStyle name="Normalny 15 6" xfId="1438" xr:uid="{00000000-0005-0000-0000-000069060000}"/>
    <cellStyle name="Normalny 15_RPP" xfId="1439" xr:uid="{00000000-0005-0000-0000-00006A060000}"/>
    <cellStyle name="Normalny 16" xfId="1440" xr:uid="{00000000-0005-0000-0000-00006B060000}"/>
    <cellStyle name="Normalny 16 2" xfId="1441" xr:uid="{00000000-0005-0000-0000-00006C060000}"/>
    <cellStyle name="Normalny 16 2 2" xfId="1442" xr:uid="{00000000-0005-0000-0000-00006D060000}"/>
    <cellStyle name="Normalny 16 2 2 2" xfId="1443" xr:uid="{00000000-0005-0000-0000-00006E060000}"/>
    <cellStyle name="Normalny 16 2 3" xfId="1444" xr:uid="{00000000-0005-0000-0000-00006F060000}"/>
    <cellStyle name="Normalny 16 2_RPP" xfId="1445" xr:uid="{00000000-0005-0000-0000-000070060000}"/>
    <cellStyle name="Normalny 16 3" xfId="1446" xr:uid="{00000000-0005-0000-0000-000071060000}"/>
    <cellStyle name="Normalny 16 3 2" xfId="1447" xr:uid="{00000000-0005-0000-0000-000072060000}"/>
    <cellStyle name="Normalny 16 4" xfId="1448" xr:uid="{00000000-0005-0000-0000-000073060000}"/>
    <cellStyle name="Normalny 16 5" xfId="1449" xr:uid="{00000000-0005-0000-0000-000074060000}"/>
    <cellStyle name="Normalny 16_RPP" xfId="1450" xr:uid="{00000000-0005-0000-0000-000075060000}"/>
    <cellStyle name="Normalny 17" xfId="1451" xr:uid="{00000000-0005-0000-0000-000076060000}"/>
    <cellStyle name="Normalny 17 2" xfId="1452" xr:uid="{00000000-0005-0000-0000-000077060000}"/>
    <cellStyle name="Normalny 17 2 2" xfId="1453" xr:uid="{00000000-0005-0000-0000-000078060000}"/>
    <cellStyle name="Normalny 17 2 2 2" xfId="1454" xr:uid="{00000000-0005-0000-0000-000079060000}"/>
    <cellStyle name="Normalny 17 2 3" xfId="1455" xr:uid="{00000000-0005-0000-0000-00007A060000}"/>
    <cellStyle name="Normalny 17 2_RPP" xfId="1456" xr:uid="{00000000-0005-0000-0000-00007B060000}"/>
    <cellStyle name="Normalny 17 3" xfId="1457" xr:uid="{00000000-0005-0000-0000-00007C060000}"/>
    <cellStyle name="Normalny 17 3 2" xfId="1458" xr:uid="{00000000-0005-0000-0000-00007D060000}"/>
    <cellStyle name="Normalny 17 4" xfId="1459" xr:uid="{00000000-0005-0000-0000-00007E060000}"/>
    <cellStyle name="Normalny 17 5" xfId="1460" xr:uid="{00000000-0005-0000-0000-00007F060000}"/>
    <cellStyle name="Normalny 17_RPP" xfId="1461" xr:uid="{00000000-0005-0000-0000-000080060000}"/>
    <cellStyle name="Normalny 18" xfId="1462" xr:uid="{00000000-0005-0000-0000-000081060000}"/>
    <cellStyle name="Normalny 18 2" xfId="1463" xr:uid="{00000000-0005-0000-0000-000082060000}"/>
    <cellStyle name="Normalny 18 2 2" xfId="1464" xr:uid="{00000000-0005-0000-0000-000083060000}"/>
    <cellStyle name="Normalny 18 2 2 2" xfId="1465" xr:uid="{00000000-0005-0000-0000-000084060000}"/>
    <cellStyle name="Normalny 18 2 3" xfId="1466" xr:uid="{00000000-0005-0000-0000-000085060000}"/>
    <cellStyle name="Normalny 18 2_RPP" xfId="1467" xr:uid="{00000000-0005-0000-0000-000086060000}"/>
    <cellStyle name="Normalny 18 3" xfId="1468" xr:uid="{00000000-0005-0000-0000-000087060000}"/>
    <cellStyle name="Normalny 18 3 2" xfId="1469" xr:uid="{00000000-0005-0000-0000-000088060000}"/>
    <cellStyle name="Normalny 18 4" xfId="1470" xr:uid="{00000000-0005-0000-0000-000089060000}"/>
    <cellStyle name="Normalny 18_RPP" xfId="1471" xr:uid="{00000000-0005-0000-0000-00008A060000}"/>
    <cellStyle name="Normalny 19" xfId="1472" xr:uid="{00000000-0005-0000-0000-00008B060000}"/>
    <cellStyle name="Normalny 19 2" xfId="1473" xr:uid="{00000000-0005-0000-0000-00008C060000}"/>
    <cellStyle name="Normalny 19_RPP2012" xfId="1474" xr:uid="{00000000-0005-0000-0000-00008D060000}"/>
    <cellStyle name="Normalny 2" xfId="11" xr:uid="{00000000-0005-0000-0000-00008E060000}"/>
    <cellStyle name="Normalny 2 2" xfId="1475" xr:uid="{00000000-0005-0000-0000-00008F060000}"/>
    <cellStyle name="Normalny 2 3" xfId="1476" xr:uid="{00000000-0005-0000-0000-000090060000}"/>
    <cellStyle name="Normalny 2 4" xfId="1477" xr:uid="{00000000-0005-0000-0000-000091060000}"/>
    <cellStyle name="Normalny 2_Bilans 2012 Forte" xfId="1478" xr:uid="{00000000-0005-0000-0000-000092060000}"/>
    <cellStyle name="Normalny 20" xfId="1479" xr:uid="{00000000-0005-0000-0000-000093060000}"/>
    <cellStyle name="Normalny 20 2" xfId="1480" xr:uid="{00000000-0005-0000-0000-000094060000}"/>
    <cellStyle name="Normalny 20 2 2" xfId="1481" xr:uid="{00000000-0005-0000-0000-000095060000}"/>
    <cellStyle name="Normalny 20 3" xfId="1482" xr:uid="{00000000-0005-0000-0000-000096060000}"/>
    <cellStyle name="Normalny 20_RPP" xfId="1483" xr:uid="{00000000-0005-0000-0000-000097060000}"/>
    <cellStyle name="Normalny 21" xfId="1484" xr:uid="{00000000-0005-0000-0000-000098060000}"/>
    <cellStyle name="Normalny 21 2" xfId="1485" xr:uid="{00000000-0005-0000-0000-000099060000}"/>
    <cellStyle name="Normalny 21 3" xfId="1486" xr:uid="{00000000-0005-0000-0000-00009A060000}"/>
    <cellStyle name="Normalny 21_RPP" xfId="1487" xr:uid="{00000000-0005-0000-0000-00009B060000}"/>
    <cellStyle name="Normalny 22" xfId="1488" xr:uid="{00000000-0005-0000-0000-00009C060000}"/>
    <cellStyle name="Normalny 22 2" xfId="1489" xr:uid="{00000000-0005-0000-0000-00009D060000}"/>
    <cellStyle name="Normalny 23" xfId="1490" xr:uid="{00000000-0005-0000-0000-00009E060000}"/>
    <cellStyle name="Normalny 23 2" xfId="1491" xr:uid="{00000000-0005-0000-0000-00009F060000}"/>
    <cellStyle name="Normalny 24" xfId="1492" xr:uid="{00000000-0005-0000-0000-0000A0060000}"/>
    <cellStyle name="Normalny 24 2" xfId="1493" xr:uid="{00000000-0005-0000-0000-0000A1060000}"/>
    <cellStyle name="Normalny 25" xfId="1494" xr:uid="{00000000-0005-0000-0000-0000A2060000}"/>
    <cellStyle name="Normalny 25 2" xfId="1495" xr:uid="{00000000-0005-0000-0000-0000A3060000}"/>
    <cellStyle name="Normalny 26" xfId="1496" xr:uid="{00000000-0005-0000-0000-0000A4060000}"/>
    <cellStyle name="Normalny 26 2" xfId="1497" xr:uid="{00000000-0005-0000-0000-0000A5060000}"/>
    <cellStyle name="Normalny 27" xfId="1498" xr:uid="{00000000-0005-0000-0000-0000A6060000}"/>
    <cellStyle name="Normalny 27 2" xfId="1499" xr:uid="{00000000-0005-0000-0000-0000A7060000}"/>
    <cellStyle name="Normalny 28" xfId="1500" xr:uid="{00000000-0005-0000-0000-0000A8060000}"/>
    <cellStyle name="Normalny 28 2" xfId="1501" xr:uid="{00000000-0005-0000-0000-0000A9060000}"/>
    <cellStyle name="Normalny 29" xfId="1502" xr:uid="{00000000-0005-0000-0000-0000AA060000}"/>
    <cellStyle name="Normalny 29 2" xfId="1503" xr:uid="{00000000-0005-0000-0000-0000AB060000}"/>
    <cellStyle name="Normalny 3" xfId="1504" xr:uid="{00000000-0005-0000-0000-0000AC060000}"/>
    <cellStyle name="Normalny 3 2" xfId="1505" xr:uid="{00000000-0005-0000-0000-0000AD060000}"/>
    <cellStyle name="Normalny 3 2 2" xfId="1506" xr:uid="{00000000-0005-0000-0000-0000AE060000}"/>
    <cellStyle name="Normalny 3 3" xfId="1507" xr:uid="{00000000-0005-0000-0000-0000AF060000}"/>
    <cellStyle name="Normalny 3 3 2" xfId="1508" xr:uid="{00000000-0005-0000-0000-0000B0060000}"/>
    <cellStyle name="Normalny 3 4" xfId="1509" xr:uid="{00000000-0005-0000-0000-0000B1060000}"/>
    <cellStyle name="Normalny 3 5" xfId="1510" xr:uid="{00000000-0005-0000-0000-0000B2060000}"/>
    <cellStyle name="Normalny 3 5 2" xfId="1511" xr:uid="{00000000-0005-0000-0000-0000B3060000}"/>
    <cellStyle name="Normalny 3 5 2 2" xfId="1512" xr:uid="{00000000-0005-0000-0000-0000B4060000}"/>
    <cellStyle name="Normalny 3 5 2 2 2" xfId="2108" xr:uid="{00000000-0005-0000-0000-0000B5060000}"/>
    <cellStyle name="Normalny 3 5 2 2 2 2" xfId="2483" xr:uid="{00000000-0005-0000-0000-0000B6060000}"/>
    <cellStyle name="Normalny 3 5 2 2 2 2 2" xfId="3241" xr:uid="{C1E49411-CE88-42A6-8634-C6F19D5CBB02}"/>
    <cellStyle name="Normalny 3 5 2 2 2 3" xfId="2870" xr:uid="{3BBEE277-1EF0-4ABE-8CCB-A67A4C67879E}"/>
    <cellStyle name="Normalny 3 5 2 2 3" xfId="2298" xr:uid="{00000000-0005-0000-0000-0000B7060000}"/>
    <cellStyle name="Normalny 3 5 2 2 3 2" xfId="3056" xr:uid="{06DD01DB-5214-404D-929F-A989DBED8D3B}"/>
    <cellStyle name="Normalny 3 5 2 2 4" xfId="2685" xr:uid="{DF5E316D-B800-4484-BB0D-5144DCF2FDDB}"/>
    <cellStyle name="Normalny 3 5 2 3" xfId="2107" xr:uid="{00000000-0005-0000-0000-0000B8060000}"/>
    <cellStyle name="Normalny 3 5 2 3 2" xfId="2482" xr:uid="{00000000-0005-0000-0000-0000B9060000}"/>
    <cellStyle name="Normalny 3 5 2 3 2 2" xfId="3240" xr:uid="{717A0178-164D-4637-92A4-4B3C6EAEABFF}"/>
    <cellStyle name="Normalny 3 5 2 3 3" xfId="2869" xr:uid="{06769852-6E61-4127-A483-42764F77A1AD}"/>
    <cellStyle name="Normalny 3 5 2 4" xfId="2297" xr:uid="{00000000-0005-0000-0000-0000BA060000}"/>
    <cellStyle name="Normalny 3 5 2 4 2" xfId="3055" xr:uid="{C9C75EE6-C4A1-4B4D-9E79-0D5A84622F35}"/>
    <cellStyle name="Normalny 3 5 2 5" xfId="2684" xr:uid="{AFFAB92B-9A89-47F0-9186-12CF891C2E1B}"/>
    <cellStyle name="Normalny 3 5 3" xfId="1513" xr:uid="{00000000-0005-0000-0000-0000BB060000}"/>
    <cellStyle name="Normalny 3 5 3 2" xfId="1514" xr:uid="{00000000-0005-0000-0000-0000BC060000}"/>
    <cellStyle name="Normalny 3 5 3 2 2" xfId="2110" xr:uid="{00000000-0005-0000-0000-0000BD060000}"/>
    <cellStyle name="Normalny 3 5 3 2 2 2" xfId="2485" xr:uid="{00000000-0005-0000-0000-0000BE060000}"/>
    <cellStyle name="Normalny 3 5 3 2 2 2 2" xfId="3243" xr:uid="{220E5FF6-A411-4CFD-BCFC-D9FB4E3C0240}"/>
    <cellStyle name="Normalny 3 5 3 2 2 3" xfId="2872" xr:uid="{D57D7F1B-59DF-4E23-98C7-BF0E1A02F68A}"/>
    <cellStyle name="Normalny 3 5 3 2 3" xfId="2300" xr:uid="{00000000-0005-0000-0000-0000BF060000}"/>
    <cellStyle name="Normalny 3 5 3 2 3 2" xfId="3058" xr:uid="{D4906A4A-466E-4FEC-B9E5-2166444E6400}"/>
    <cellStyle name="Normalny 3 5 3 2 4" xfId="2687" xr:uid="{32F838BE-3D60-4711-9394-47DAE94042D5}"/>
    <cellStyle name="Normalny 3 5 3 3" xfId="2109" xr:uid="{00000000-0005-0000-0000-0000C0060000}"/>
    <cellStyle name="Normalny 3 5 3 3 2" xfId="2484" xr:uid="{00000000-0005-0000-0000-0000C1060000}"/>
    <cellStyle name="Normalny 3 5 3 3 2 2" xfId="3242" xr:uid="{AAAAC120-901D-460A-B2D2-AFA01D3097D4}"/>
    <cellStyle name="Normalny 3 5 3 3 3" xfId="2871" xr:uid="{43927F17-C22A-4B17-B51C-168E5D2A69B2}"/>
    <cellStyle name="Normalny 3 5 3 4" xfId="2299" xr:uid="{00000000-0005-0000-0000-0000C2060000}"/>
    <cellStyle name="Normalny 3 5 3 4 2" xfId="3057" xr:uid="{7201FAAB-2EB2-41F2-A983-F69D9DA5E2E7}"/>
    <cellStyle name="Normalny 3 5 3 5" xfId="2686" xr:uid="{9F7FEADF-B96A-4C58-B692-0B1352A2078E}"/>
    <cellStyle name="Normalny 3 5 4" xfId="1515" xr:uid="{00000000-0005-0000-0000-0000C3060000}"/>
    <cellStyle name="Normalny 3 5 4 2" xfId="2111" xr:uid="{00000000-0005-0000-0000-0000C4060000}"/>
    <cellStyle name="Normalny 3 5 4 2 2" xfId="2486" xr:uid="{00000000-0005-0000-0000-0000C5060000}"/>
    <cellStyle name="Normalny 3 5 4 2 2 2" xfId="3244" xr:uid="{FF4F5DB6-4F57-445F-8DAC-A089541B1363}"/>
    <cellStyle name="Normalny 3 5 4 2 3" xfId="2873" xr:uid="{B687D48D-8177-4CD7-8AFF-931841C3F84A}"/>
    <cellStyle name="Normalny 3 5 4 3" xfId="2301" xr:uid="{00000000-0005-0000-0000-0000C6060000}"/>
    <cellStyle name="Normalny 3 5 4 3 2" xfId="3059" xr:uid="{72245D47-CBE6-44EA-B186-4984E02FF7CB}"/>
    <cellStyle name="Normalny 3 5 4 4" xfId="2688" xr:uid="{789E69B8-340B-4BA1-B627-EBE05F2971EF}"/>
    <cellStyle name="Normalny 3 5 5" xfId="2106" xr:uid="{00000000-0005-0000-0000-0000C7060000}"/>
    <cellStyle name="Normalny 3 5 5 2" xfId="2481" xr:uid="{00000000-0005-0000-0000-0000C8060000}"/>
    <cellStyle name="Normalny 3 5 5 2 2" xfId="3239" xr:uid="{574F8059-3F22-4B4D-83A0-FBD00BA76C02}"/>
    <cellStyle name="Normalny 3 5 5 3" xfId="2868" xr:uid="{3413DE0B-5AAD-497C-AF2F-224F455D52D1}"/>
    <cellStyle name="Normalny 3 5 6" xfId="2296" xr:uid="{00000000-0005-0000-0000-0000C9060000}"/>
    <cellStyle name="Normalny 3 5 6 2" xfId="3054" xr:uid="{5701942A-C0E1-4D78-9C05-52620BB3405E}"/>
    <cellStyle name="Normalny 3 5 7" xfId="2683" xr:uid="{63EC7176-DF18-4876-99FB-76C2F8E44204}"/>
    <cellStyle name="Normalny 3 6" xfId="1516" xr:uid="{00000000-0005-0000-0000-0000CA060000}"/>
    <cellStyle name="Normalny 3 6 2" xfId="1517" xr:uid="{00000000-0005-0000-0000-0000CB060000}"/>
    <cellStyle name="Normalny 3 6 2 2" xfId="2113" xr:uid="{00000000-0005-0000-0000-0000CC060000}"/>
    <cellStyle name="Normalny 3 6 2 2 2" xfId="2488" xr:uid="{00000000-0005-0000-0000-0000CD060000}"/>
    <cellStyle name="Normalny 3 6 2 2 2 2" xfId="3246" xr:uid="{14EF7FE6-1829-4919-8183-5993EC1704E5}"/>
    <cellStyle name="Normalny 3 6 2 2 3" xfId="2875" xr:uid="{749A84BB-234C-4D7E-B547-273C057EF041}"/>
    <cellStyle name="Normalny 3 6 2 3" xfId="2303" xr:uid="{00000000-0005-0000-0000-0000CE060000}"/>
    <cellStyle name="Normalny 3 6 2 3 2" xfId="3061" xr:uid="{747325EC-66A1-40E8-9C2A-B0928C3F100E}"/>
    <cellStyle name="Normalny 3 6 2 4" xfId="2690" xr:uid="{ABAEC999-B3F7-479A-A062-1385CFBDF2A9}"/>
    <cellStyle name="Normalny 3 6 3" xfId="2112" xr:uid="{00000000-0005-0000-0000-0000CF060000}"/>
    <cellStyle name="Normalny 3 6 3 2" xfId="2487" xr:uid="{00000000-0005-0000-0000-0000D0060000}"/>
    <cellStyle name="Normalny 3 6 3 2 2" xfId="3245" xr:uid="{A16A98ED-6BB1-429D-8067-CB843C3531FF}"/>
    <cellStyle name="Normalny 3 6 3 3" xfId="2874" xr:uid="{DB9F53D4-AC6C-4AD4-BD55-4AC0F0E3B121}"/>
    <cellStyle name="Normalny 3 6 4" xfId="2302" xr:uid="{00000000-0005-0000-0000-0000D1060000}"/>
    <cellStyle name="Normalny 3 6 4 2" xfId="3060" xr:uid="{C40D7754-E0FA-40DD-B642-FDE1F527FC61}"/>
    <cellStyle name="Normalny 3 6 5" xfId="2689" xr:uid="{FC83585E-C70E-4198-A492-A13C3CE0644F}"/>
    <cellStyle name="Normalny 3_Bilans 2012 Forte" xfId="1518" xr:uid="{00000000-0005-0000-0000-0000D2060000}"/>
    <cellStyle name="Normalny 30" xfId="1519" xr:uid="{00000000-0005-0000-0000-0000D3060000}"/>
    <cellStyle name="Normalny 30 2" xfId="1520" xr:uid="{00000000-0005-0000-0000-0000D4060000}"/>
    <cellStyle name="Normalny 31" xfId="1521" xr:uid="{00000000-0005-0000-0000-0000D5060000}"/>
    <cellStyle name="Normalny 31 2" xfId="1522" xr:uid="{00000000-0005-0000-0000-0000D6060000}"/>
    <cellStyle name="Normalny 32" xfId="1523" xr:uid="{00000000-0005-0000-0000-0000D7060000}"/>
    <cellStyle name="Normalny 32 2" xfId="1524" xr:uid="{00000000-0005-0000-0000-0000D8060000}"/>
    <cellStyle name="Normalny 33" xfId="1525" xr:uid="{00000000-0005-0000-0000-0000D9060000}"/>
    <cellStyle name="Normalny 33 2" xfId="1526" xr:uid="{00000000-0005-0000-0000-0000DA060000}"/>
    <cellStyle name="Normalny 34" xfId="1527" xr:uid="{00000000-0005-0000-0000-0000DB060000}"/>
    <cellStyle name="Normalny 34 2" xfId="1528" xr:uid="{00000000-0005-0000-0000-0000DC060000}"/>
    <cellStyle name="Normalny 35" xfId="1529" xr:uid="{00000000-0005-0000-0000-0000DD060000}"/>
    <cellStyle name="Normalny 35 2" xfId="1530" xr:uid="{00000000-0005-0000-0000-0000DE060000}"/>
    <cellStyle name="Normalny 36" xfId="1531" xr:uid="{00000000-0005-0000-0000-0000DF060000}"/>
    <cellStyle name="Normalny 36 2" xfId="1532" xr:uid="{00000000-0005-0000-0000-0000E0060000}"/>
    <cellStyle name="Normalny 37" xfId="1533" xr:uid="{00000000-0005-0000-0000-0000E1060000}"/>
    <cellStyle name="Normalny 37 2" xfId="1534" xr:uid="{00000000-0005-0000-0000-0000E2060000}"/>
    <cellStyle name="Normalny 38" xfId="1535" xr:uid="{00000000-0005-0000-0000-0000E3060000}"/>
    <cellStyle name="Normalny 38 2" xfId="1536" xr:uid="{00000000-0005-0000-0000-0000E4060000}"/>
    <cellStyle name="Normalny 39" xfId="1537" xr:uid="{00000000-0005-0000-0000-0000E5060000}"/>
    <cellStyle name="Normalny 39 2" xfId="1538" xr:uid="{00000000-0005-0000-0000-0000E6060000}"/>
    <cellStyle name="Normalny 4" xfId="1539" xr:uid="{00000000-0005-0000-0000-0000E7060000}"/>
    <cellStyle name="Normalny 4 2" xfId="1540" xr:uid="{00000000-0005-0000-0000-0000E8060000}"/>
    <cellStyle name="Normalny 4_Saldo" xfId="1541" xr:uid="{00000000-0005-0000-0000-0000E9060000}"/>
    <cellStyle name="Normalny 40" xfId="1542" xr:uid="{00000000-0005-0000-0000-0000EA060000}"/>
    <cellStyle name="Normalny 40 2" xfId="1543" xr:uid="{00000000-0005-0000-0000-0000EB060000}"/>
    <cellStyle name="Normalny 41" xfId="1544" xr:uid="{00000000-0005-0000-0000-0000EC060000}"/>
    <cellStyle name="Normalny 41 2" xfId="1545" xr:uid="{00000000-0005-0000-0000-0000ED060000}"/>
    <cellStyle name="Normalny 41 3" xfId="1546" xr:uid="{00000000-0005-0000-0000-0000EE060000}"/>
    <cellStyle name="Normalny 41 3 2" xfId="2115" xr:uid="{00000000-0005-0000-0000-0000EF060000}"/>
    <cellStyle name="Normalny 41 3 2 2" xfId="2490" xr:uid="{00000000-0005-0000-0000-0000F0060000}"/>
    <cellStyle name="Normalny 41 3 2 2 2" xfId="3248" xr:uid="{1A547FE9-F517-425B-832D-4FB26B1F25AC}"/>
    <cellStyle name="Normalny 41 3 2 3" xfId="2877" xr:uid="{E4247C5E-2689-49BA-BE3A-DACC07FD0E25}"/>
    <cellStyle name="Normalny 41 3 3" xfId="2305" xr:uid="{00000000-0005-0000-0000-0000F1060000}"/>
    <cellStyle name="Normalny 41 3 3 2" xfId="3063" xr:uid="{F448F5D3-8199-4322-B81D-A7D187305247}"/>
    <cellStyle name="Normalny 41 3 4" xfId="2692" xr:uid="{315963CF-2577-45B9-9CAF-261265CCBC69}"/>
    <cellStyle name="Normalny 41 4" xfId="2114" xr:uid="{00000000-0005-0000-0000-0000F2060000}"/>
    <cellStyle name="Normalny 41 4 2" xfId="2489" xr:uid="{00000000-0005-0000-0000-0000F3060000}"/>
    <cellStyle name="Normalny 41 4 2 2" xfId="3247" xr:uid="{F6CFA356-A1D5-4E43-95FB-F615A0C6AD9A}"/>
    <cellStyle name="Normalny 41 4 3" xfId="2876" xr:uid="{57E068C5-A98A-4551-9EDC-179015F1CA14}"/>
    <cellStyle name="Normalny 41 5" xfId="2304" xr:uid="{00000000-0005-0000-0000-0000F4060000}"/>
    <cellStyle name="Normalny 41 5 2" xfId="3062" xr:uid="{492B2373-BEEB-48C9-AA29-1CF4CA97A31D}"/>
    <cellStyle name="Normalny 41 6" xfId="2691" xr:uid="{7E3B6511-D61E-492F-8F9B-894F01A25BF0}"/>
    <cellStyle name="Normalny 42" xfId="1547" xr:uid="{00000000-0005-0000-0000-0000F5060000}"/>
    <cellStyle name="Normalny 42 2" xfId="1548" xr:uid="{00000000-0005-0000-0000-0000F6060000}"/>
    <cellStyle name="Normalny 42 3" xfId="1549" xr:uid="{00000000-0005-0000-0000-0000F7060000}"/>
    <cellStyle name="Normalny 42 3 2" xfId="2117" xr:uid="{00000000-0005-0000-0000-0000F8060000}"/>
    <cellStyle name="Normalny 42 3 2 2" xfId="2492" xr:uid="{00000000-0005-0000-0000-0000F9060000}"/>
    <cellStyle name="Normalny 42 3 2 2 2" xfId="3250" xr:uid="{A22BBC37-C0E8-4294-AEA0-E38D14D7C055}"/>
    <cellStyle name="Normalny 42 3 2 3" xfId="2879" xr:uid="{01F16E69-FB70-4AC3-9641-DA2DEA5F8AD3}"/>
    <cellStyle name="Normalny 42 3 3" xfId="2307" xr:uid="{00000000-0005-0000-0000-0000FA060000}"/>
    <cellStyle name="Normalny 42 3 3 2" xfId="3065" xr:uid="{BE9904A4-C611-4D16-8E26-EA1C94741F65}"/>
    <cellStyle name="Normalny 42 3 4" xfId="2694" xr:uid="{9D26A682-2B55-42B1-940F-639141712D2C}"/>
    <cellStyle name="Normalny 42 4" xfId="2116" xr:uid="{00000000-0005-0000-0000-0000FB060000}"/>
    <cellStyle name="Normalny 42 4 2" xfId="2491" xr:uid="{00000000-0005-0000-0000-0000FC060000}"/>
    <cellStyle name="Normalny 42 4 2 2" xfId="3249" xr:uid="{36D55D37-1BDB-4847-979F-4DD142D49E04}"/>
    <cellStyle name="Normalny 42 4 3" xfId="2878" xr:uid="{11518DA7-605F-4BB2-9DFB-4A89D0B68F20}"/>
    <cellStyle name="Normalny 42 5" xfId="2306" xr:uid="{00000000-0005-0000-0000-0000FD060000}"/>
    <cellStyle name="Normalny 42 5 2" xfId="3064" xr:uid="{6AE1372E-2E0A-4350-862B-589E133ED4D5}"/>
    <cellStyle name="Normalny 42 6" xfId="2693" xr:uid="{7139E26D-2B8C-4528-81B1-3D75E1792C3E}"/>
    <cellStyle name="Normalny 43" xfId="1550" xr:uid="{00000000-0005-0000-0000-0000FE060000}"/>
    <cellStyle name="Normalny 43 2" xfId="1551" xr:uid="{00000000-0005-0000-0000-0000FF060000}"/>
    <cellStyle name="Normalny 43 2 2" xfId="1552" xr:uid="{00000000-0005-0000-0000-000000070000}"/>
    <cellStyle name="Normalny 43 2 2 2" xfId="2120" xr:uid="{00000000-0005-0000-0000-000001070000}"/>
    <cellStyle name="Normalny 43 2 2 2 2" xfId="2495" xr:uid="{00000000-0005-0000-0000-000002070000}"/>
    <cellStyle name="Normalny 43 2 2 2 2 2" xfId="3253" xr:uid="{43C801C9-95FE-4F86-805F-B64373C163D0}"/>
    <cellStyle name="Normalny 43 2 2 2 3" xfId="2882" xr:uid="{9116990F-9999-4AC6-B5B6-EF1AF1A77067}"/>
    <cellStyle name="Normalny 43 2 2 3" xfId="2310" xr:uid="{00000000-0005-0000-0000-000003070000}"/>
    <cellStyle name="Normalny 43 2 2 3 2" xfId="3068" xr:uid="{D04673C6-36CB-47CE-87B5-57AFB450B60C}"/>
    <cellStyle name="Normalny 43 2 2 4" xfId="2697" xr:uid="{2EE0A96E-54ED-4980-B2E8-F387B899693D}"/>
    <cellStyle name="Normalny 43 2 3" xfId="2119" xr:uid="{00000000-0005-0000-0000-000004070000}"/>
    <cellStyle name="Normalny 43 2 3 2" xfId="2494" xr:uid="{00000000-0005-0000-0000-000005070000}"/>
    <cellStyle name="Normalny 43 2 3 2 2" xfId="3252" xr:uid="{B3952A89-B738-4B73-9136-12495473D83C}"/>
    <cellStyle name="Normalny 43 2 3 3" xfId="2881" xr:uid="{A20D58AA-BD4A-4436-8879-59A6372AEE11}"/>
    <cellStyle name="Normalny 43 2 4" xfId="2309" xr:uid="{00000000-0005-0000-0000-000006070000}"/>
    <cellStyle name="Normalny 43 2 4 2" xfId="3067" xr:uid="{ED8F381B-18C8-45CD-9244-977534FD513A}"/>
    <cellStyle name="Normalny 43 2 5" xfId="2696" xr:uid="{9DA38705-EFED-47BA-B5F7-6C2F46FD4185}"/>
    <cellStyle name="Normalny 43 3" xfId="1553" xr:uid="{00000000-0005-0000-0000-000007070000}"/>
    <cellStyle name="Normalny 43 3 2" xfId="2121" xr:uid="{00000000-0005-0000-0000-000008070000}"/>
    <cellStyle name="Normalny 43 3 2 2" xfId="2496" xr:uid="{00000000-0005-0000-0000-000009070000}"/>
    <cellStyle name="Normalny 43 3 2 2 2" xfId="3254" xr:uid="{5C9510D2-9C7B-4C70-853B-D4A2CB3C1AE6}"/>
    <cellStyle name="Normalny 43 3 2 3" xfId="2883" xr:uid="{05013598-983C-481D-A6D0-AEC0E2D57081}"/>
    <cellStyle name="Normalny 43 3 3" xfId="2311" xr:uid="{00000000-0005-0000-0000-00000A070000}"/>
    <cellStyle name="Normalny 43 3 3 2" xfId="3069" xr:uid="{FA578B35-D835-4026-BEE7-D417C0BFAE84}"/>
    <cellStyle name="Normalny 43 3 4" xfId="2698" xr:uid="{022E5766-54EE-46B4-B04F-9F46BBCC38F9}"/>
    <cellStyle name="Normalny 43 4" xfId="2118" xr:uid="{00000000-0005-0000-0000-00000B070000}"/>
    <cellStyle name="Normalny 43 4 2" xfId="2493" xr:uid="{00000000-0005-0000-0000-00000C070000}"/>
    <cellStyle name="Normalny 43 4 2 2" xfId="3251" xr:uid="{022FEB67-7072-4AE5-B33C-E0D6506C1048}"/>
    <cellStyle name="Normalny 43 4 3" xfId="2880" xr:uid="{B5CF6FDD-E44B-46E2-985A-A1D3707DEC34}"/>
    <cellStyle name="Normalny 43 5" xfId="2308" xr:uid="{00000000-0005-0000-0000-00000D070000}"/>
    <cellStyle name="Normalny 43 5 2" xfId="3066" xr:uid="{F73A938F-2FEA-4AB1-ACD1-DB568689FD2B}"/>
    <cellStyle name="Normalny 43 6" xfId="2695" xr:uid="{5367F662-C792-4EEE-B6A8-7932350CCF29}"/>
    <cellStyle name="Normalny 44" xfId="1554" xr:uid="{00000000-0005-0000-0000-00000E070000}"/>
    <cellStyle name="Normalny 44 2" xfId="1555" xr:uid="{00000000-0005-0000-0000-00000F070000}"/>
    <cellStyle name="Normalny 44 2 2" xfId="1556" xr:uid="{00000000-0005-0000-0000-000010070000}"/>
    <cellStyle name="Normalny 44 2 2 2" xfId="2124" xr:uid="{00000000-0005-0000-0000-000011070000}"/>
    <cellStyle name="Normalny 44 2 2 2 2" xfId="2499" xr:uid="{00000000-0005-0000-0000-000012070000}"/>
    <cellStyle name="Normalny 44 2 2 2 2 2" xfId="3257" xr:uid="{82B78426-F130-4CC3-80B1-BD27A66EEB33}"/>
    <cellStyle name="Normalny 44 2 2 2 3" xfId="2886" xr:uid="{D03F5258-218B-4FF0-9BDD-857113ACB99A}"/>
    <cellStyle name="Normalny 44 2 2 3" xfId="2314" xr:uid="{00000000-0005-0000-0000-000013070000}"/>
    <cellStyle name="Normalny 44 2 2 3 2" xfId="3072" xr:uid="{6A7688BD-009F-4FA6-BFDD-5C2091C0DE0C}"/>
    <cellStyle name="Normalny 44 2 2 4" xfId="2701" xr:uid="{6EA404F5-5220-4F4E-B7AC-97B109AC0127}"/>
    <cellStyle name="Normalny 44 2 3" xfId="2123" xr:uid="{00000000-0005-0000-0000-000014070000}"/>
    <cellStyle name="Normalny 44 2 3 2" xfId="2498" xr:uid="{00000000-0005-0000-0000-000015070000}"/>
    <cellStyle name="Normalny 44 2 3 2 2" xfId="3256" xr:uid="{1F57541F-15FC-4006-8936-6FC84275F5FF}"/>
    <cellStyle name="Normalny 44 2 3 3" xfId="2885" xr:uid="{74FB5418-1C8C-4C33-9B55-537976C034E5}"/>
    <cellStyle name="Normalny 44 2 4" xfId="2313" xr:uid="{00000000-0005-0000-0000-000016070000}"/>
    <cellStyle name="Normalny 44 2 4 2" xfId="3071" xr:uid="{E252D4C2-535B-4319-AA8C-A6A5142AE4D3}"/>
    <cellStyle name="Normalny 44 2 5" xfId="2700" xr:uid="{C78D9B39-8C20-4D2D-B283-24BAA7595E26}"/>
    <cellStyle name="Normalny 44 3" xfId="1557" xr:uid="{00000000-0005-0000-0000-000017070000}"/>
    <cellStyle name="Normalny 44 3 2" xfId="2125" xr:uid="{00000000-0005-0000-0000-000018070000}"/>
    <cellStyle name="Normalny 44 3 2 2" xfId="2500" xr:uid="{00000000-0005-0000-0000-000019070000}"/>
    <cellStyle name="Normalny 44 3 2 2 2" xfId="3258" xr:uid="{8323EEC6-6948-4AA3-88A7-A52EE13C4BC3}"/>
    <cellStyle name="Normalny 44 3 2 3" xfId="2887" xr:uid="{580447A7-8F4E-4DB0-BEC1-11B7D4CEE3E4}"/>
    <cellStyle name="Normalny 44 3 3" xfId="2315" xr:uid="{00000000-0005-0000-0000-00001A070000}"/>
    <cellStyle name="Normalny 44 3 3 2" xfId="3073" xr:uid="{02677829-EA6A-4E98-86C3-7BEB67577855}"/>
    <cellStyle name="Normalny 44 3 4" xfId="2702" xr:uid="{1B2E9D6E-E3A9-40F9-B9E6-7DE4F47F778A}"/>
    <cellStyle name="Normalny 44 4" xfId="2122" xr:uid="{00000000-0005-0000-0000-00001B070000}"/>
    <cellStyle name="Normalny 44 4 2" xfId="2497" xr:uid="{00000000-0005-0000-0000-00001C070000}"/>
    <cellStyle name="Normalny 44 4 2 2" xfId="3255" xr:uid="{EE64C2A8-B837-4DDA-8370-7432858DEC35}"/>
    <cellStyle name="Normalny 44 4 3" xfId="2884" xr:uid="{92E02F70-8150-496B-BC79-ED0808C97B66}"/>
    <cellStyle name="Normalny 44 5" xfId="2312" xr:uid="{00000000-0005-0000-0000-00001D070000}"/>
    <cellStyle name="Normalny 44 5 2" xfId="3070" xr:uid="{F14C41F4-F99A-4150-A1AF-64419609A188}"/>
    <cellStyle name="Normalny 44 6" xfId="2699" xr:uid="{BD498690-C4F3-44DB-A3FA-0F2D521FB502}"/>
    <cellStyle name="Normalny 45" xfId="1558" xr:uid="{00000000-0005-0000-0000-00001E070000}"/>
    <cellStyle name="Normalny 45 2" xfId="1559" xr:uid="{00000000-0005-0000-0000-00001F070000}"/>
    <cellStyle name="Normalny 45 2 2" xfId="1560" xr:uid="{00000000-0005-0000-0000-000020070000}"/>
    <cellStyle name="Normalny 45 2 2 2" xfId="2128" xr:uid="{00000000-0005-0000-0000-000021070000}"/>
    <cellStyle name="Normalny 45 2 2 2 2" xfId="2503" xr:uid="{00000000-0005-0000-0000-000022070000}"/>
    <cellStyle name="Normalny 45 2 2 2 2 2" xfId="3261" xr:uid="{D309FF52-A935-413A-AE18-2A3190C5417A}"/>
    <cellStyle name="Normalny 45 2 2 2 3" xfId="2890" xr:uid="{C3A5BDC1-9B9C-44F0-9DAA-918506BFE70B}"/>
    <cellStyle name="Normalny 45 2 2 3" xfId="2318" xr:uid="{00000000-0005-0000-0000-000023070000}"/>
    <cellStyle name="Normalny 45 2 2 3 2" xfId="3076" xr:uid="{27FC50C7-1F71-4044-B355-4B70CC1D8F04}"/>
    <cellStyle name="Normalny 45 2 2 4" xfId="2705" xr:uid="{2B65B356-2326-40B3-A1F0-A3448B38C344}"/>
    <cellStyle name="Normalny 45 2 3" xfId="2127" xr:uid="{00000000-0005-0000-0000-000024070000}"/>
    <cellStyle name="Normalny 45 2 3 2" xfId="2502" xr:uid="{00000000-0005-0000-0000-000025070000}"/>
    <cellStyle name="Normalny 45 2 3 2 2" xfId="3260" xr:uid="{242DAF61-D954-4BC4-A1E0-AB1A9D87FDE0}"/>
    <cellStyle name="Normalny 45 2 3 3" xfId="2889" xr:uid="{3446D65A-8BCC-4E74-9ADB-3E89F3E9F0A2}"/>
    <cellStyle name="Normalny 45 2 4" xfId="2317" xr:uid="{00000000-0005-0000-0000-000026070000}"/>
    <cellStyle name="Normalny 45 2 4 2" xfId="3075" xr:uid="{388A573B-BDFB-4266-9770-F117DF3053CD}"/>
    <cellStyle name="Normalny 45 2 5" xfId="2704" xr:uid="{A4FD4D43-00D0-47A6-8928-2E29171905F1}"/>
    <cellStyle name="Normalny 45 3" xfId="1561" xr:uid="{00000000-0005-0000-0000-000027070000}"/>
    <cellStyle name="Normalny 45 3 2" xfId="2129" xr:uid="{00000000-0005-0000-0000-000028070000}"/>
    <cellStyle name="Normalny 45 3 2 2" xfId="2504" xr:uid="{00000000-0005-0000-0000-000029070000}"/>
    <cellStyle name="Normalny 45 3 2 2 2" xfId="3262" xr:uid="{340F3F51-39D6-4414-980D-5D025E6BDD9A}"/>
    <cellStyle name="Normalny 45 3 2 3" xfId="2891" xr:uid="{E8287AB6-A2CC-4149-B0D6-F45762870334}"/>
    <cellStyle name="Normalny 45 3 3" xfId="2319" xr:uid="{00000000-0005-0000-0000-00002A070000}"/>
    <cellStyle name="Normalny 45 3 3 2" xfId="3077" xr:uid="{004BEA35-E2BB-4949-AD5C-11847EE61A9C}"/>
    <cellStyle name="Normalny 45 3 4" xfId="2706" xr:uid="{A436E297-82E2-4716-8C5E-65DDF233C653}"/>
    <cellStyle name="Normalny 45 4" xfId="2126" xr:uid="{00000000-0005-0000-0000-00002B070000}"/>
    <cellStyle name="Normalny 45 4 2" xfId="2501" xr:uid="{00000000-0005-0000-0000-00002C070000}"/>
    <cellStyle name="Normalny 45 4 2 2" xfId="3259" xr:uid="{827E27DC-1D5A-4C88-B07C-E4357C869157}"/>
    <cellStyle name="Normalny 45 4 3" xfId="2888" xr:uid="{334ADDDB-1103-4B13-B656-CC1926E247F4}"/>
    <cellStyle name="Normalny 45 5" xfId="2316" xr:uid="{00000000-0005-0000-0000-00002D070000}"/>
    <cellStyle name="Normalny 45 5 2" xfId="3074" xr:uid="{9E0E2BC3-997B-45DF-BDFB-CC7712372779}"/>
    <cellStyle name="Normalny 45 6" xfId="2703" xr:uid="{045F49AC-A419-4838-9C19-3E17ED4B3FFE}"/>
    <cellStyle name="Normalny 46" xfId="1562" xr:uid="{00000000-0005-0000-0000-00002E070000}"/>
    <cellStyle name="Normalny 46 2" xfId="1563" xr:uid="{00000000-0005-0000-0000-00002F070000}"/>
    <cellStyle name="Normalny 46 2 2" xfId="1564" xr:uid="{00000000-0005-0000-0000-000030070000}"/>
    <cellStyle name="Normalny 46 2 2 2" xfId="2132" xr:uid="{00000000-0005-0000-0000-000031070000}"/>
    <cellStyle name="Normalny 46 2 2 2 2" xfId="2507" xr:uid="{00000000-0005-0000-0000-000032070000}"/>
    <cellStyle name="Normalny 46 2 2 2 2 2" xfId="3265" xr:uid="{8965C936-9050-4F00-8DF6-8373303C499C}"/>
    <cellStyle name="Normalny 46 2 2 2 3" xfId="2894" xr:uid="{47D2FE08-AF13-465B-AD2F-43097C4C6462}"/>
    <cellStyle name="Normalny 46 2 2 3" xfId="2322" xr:uid="{00000000-0005-0000-0000-000033070000}"/>
    <cellStyle name="Normalny 46 2 2 3 2" xfId="3080" xr:uid="{E2A05494-B648-48B2-9153-1BE294F61FC8}"/>
    <cellStyle name="Normalny 46 2 2 4" xfId="2709" xr:uid="{51B65A9A-AB23-44BA-976B-B8B7EDC84F4F}"/>
    <cellStyle name="Normalny 46 2 3" xfId="2131" xr:uid="{00000000-0005-0000-0000-000034070000}"/>
    <cellStyle name="Normalny 46 2 3 2" xfId="2506" xr:uid="{00000000-0005-0000-0000-000035070000}"/>
    <cellStyle name="Normalny 46 2 3 2 2" xfId="3264" xr:uid="{9B11B098-5911-451E-A1C3-6A876A747C10}"/>
    <cellStyle name="Normalny 46 2 3 3" xfId="2893" xr:uid="{7E482B32-1033-4BAC-8D34-A39946A53230}"/>
    <cellStyle name="Normalny 46 2 4" xfId="2321" xr:uid="{00000000-0005-0000-0000-000036070000}"/>
    <cellStyle name="Normalny 46 2 4 2" xfId="3079" xr:uid="{D2B7FBF1-F70C-41AB-8FF2-3556B6DA0E34}"/>
    <cellStyle name="Normalny 46 2 5" xfId="2708" xr:uid="{F16EE8AD-BB67-4F0F-B6F8-5CA59E6DACA8}"/>
    <cellStyle name="Normalny 46 3" xfId="1565" xr:uid="{00000000-0005-0000-0000-000037070000}"/>
    <cellStyle name="Normalny 46 3 2" xfId="2133" xr:uid="{00000000-0005-0000-0000-000038070000}"/>
    <cellStyle name="Normalny 46 3 2 2" xfId="2508" xr:uid="{00000000-0005-0000-0000-000039070000}"/>
    <cellStyle name="Normalny 46 3 2 2 2" xfId="3266" xr:uid="{D94B8D26-FA69-4B30-88DA-0DB3BF6C411F}"/>
    <cellStyle name="Normalny 46 3 2 3" xfId="2895" xr:uid="{E2CBD229-C1A2-44D2-952F-FF62E2CC4E72}"/>
    <cellStyle name="Normalny 46 3 3" xfId="2323" xr:uid="{00000000-0005-0000-0000-00003A070000}"/>
    <cellStyle name="Normalny 46 3 3 2" xfId="3081" xr:uid="{3B2099AC-1A5B-4E35-8963-2408D53198AF}"/>
    <cellStyle name="Normalny 46 3 4" xfId="2710" xr:uid="{E7D8C1DE-402A-4047-A429-ED80923018FA}"/>
    <cellStyle name="Normalny 46 4" xfId="2130" xr:uid="{00000000-0005-0000-0000-00003B070000}"/>
    <cellStyle name="Normalny 46 4 2" xfId="2505" xr:uid="{00000000-0005-0000-0000-00003C070000}"/>
    <cellStyle name="Normalny 46 4 2 2" xfId="3263" xr:uid="{4D97FB88-4739-4DAF-BB6A-114AB258C1D6}"/>
    <cellStyle name="Normalny 46 4 3" xfId="2892" xr:uid="{7D7B9C9D-9D6F-4CB4-BC20-E0E69E9CFAE8}"/>
    <cellStyle name="Normalny 46 5" xfId="2320" xr:uid="{00000000-0005-0000-0000-00003D070000}"/>
    <cellStyle name="Normalny 46 5 2" xfId="3078" xr:uid="{358097BA-89CF-40D5-A833-6CC3BAF41FD9}"/>
    <cellStyle name="Normalny 46 6" xfId="2707" xr:uid="{2C658BB8-6943-4E56-8174-793A2D1884FF}"/>
    <cellStyle name="Normalny 47" xfId="1566" xr:uid="{00000000-0005-0000-0000-00003E070000}"/>
    <cellStyle name="Normalny 47 2" xfId="1567" xr:uid="{00000000-0005-0000-0000-00003F070000}"/>
    <cellStyle name="Normalny 47 2 2" xfId="1568" xr:uid="{00000000-0005-0000-0000-000040070000}"/>
    <cellStyle name="Normalny 47 2 2 2" xfId="2136" xr:uid="{00000000-0005-0000-0000-000041070000}"/>
    <cellStyle name="Normalny 47 2 2 2 2" xfId="2511" xr:uid="{00000000-0005-0000-0000-000042070000}"/>
    <cellStyle name="Normalny 47 2 2 2 2 2" xfId="3269" xr:uid="{E80706CB-D278-4944-93FF-2B75B1EF2C2D}"/>
    <cellStyle name="Normalny 47 2 2 2 3" xfId="2898" xr:uid="{DAFB9EA8-B561-4738-A503-D7886E5CC941}"/>
    <cellStyle name="Normalny 47 2 2 3" xfId="2326" xr:uid="{00000000-0005-0000-0000-000043070000}"/>
    <cellStyle name="Normalny 47 2 2 3 2" xfId="3084" xr:uid="{749D2F81-B2B0-4665-9FB6-369727A83CE6}"/>
    <cellStyle name="Normalny 47 2 2 4" xfId="2713" xr:uid="{A14740D9-6425-4BBA-900C-0FEFD8DD62A3}"/>
    <cellStyle name="Normalny 47 2 3" xfId="2135" xr:uid="{00000000-0005-0000-0000-000044070000}"/>
    <cellStyle name="Normalny 47 2 3 2" xfId="2510" xr:uid="{00000000-0005-0000-0000-000045070000}"/>
    <cellStyle name="Normalny 47 2 3 2 2" xfId="3268" xr:uid="{31B255C3-2123-4184-B57E-44672BE4C4E4}"/>
    <cellStyle name="Normalny 47 2 3 3" xfId="2897" xr:uid="{14D5FE42-1131-4F55-AB57-C3BD5AFFCF66}"/>
    <cellStyle name="Normalny 47 2 4" xfId="2325" xr:uid="{00000000-0005-0000-0000-000046070000}"/>
    <cellStyle name="Normalny 47 2 4 2" xfId="3083" xr:uid="{71E2C703-D4C6-4AE3-95F0-C9CCF440642C}"/>
    <cellStyle name="Normalny 47 2 5" xfId="2712" xr:uid="{627DCAFB-1F82-4D54-BED0-3480B75BF2A5}"/>
    <cellStyle name="Normalny 47 3" xfId="1569" xr:uid="{00000000-0005-0000-0000-000047070000}"/>
    <cellStyle name="Normalny 47 3 2" xfId="2137" xr:uid="{00000000-0005-0000-0000-000048070000}"/>
    <cellStyle name="Normalny 47 3 2 2" xfId="2512" xr:uid="{00000000-0005-0000-0000-000049070000}"/>
    <cellStyle name="Normalny 47 3 2 2 2" xfId="3270" xr:uid="{9C5FD4DA-D229-4F42-9BD5-7F60DD3062F6}"/>
    <cellStyle name="Normalny 47 3 2 3" xfId="2899" xr:uid="{248594DC-8C88-4D00-A56E-7D6190B656D8}"/>
    <cellStyle name="Normalny 47 3 3" xfId="2327" xr:uid="{00000000-0005-0000-0000-00004A070000}"/>
    <cellStyle name="Normalny 47 3 3 2" xfId="3085" xr:uid="{2E1D8F31-C636-411C-B08E-2197173EBFEB}"/>
    <cellStyle name="Normalny 47 3 4" xfId="2714" xr:uid="{08ED5429-9965-4A44-B158-40B35143527F}"/>
    <cellStyle name="Normalny 47 4" xfId="2134" xr:uid="{00000000-0005-0000-0000-00004B070000}"/>
    <cellStyle name="Normalny 47 4 2" xfId="2509" xr:uid="{00000000-0005-0000-0000-00004C070000}"/>
    <cellStyle name="Normalny 47 4 2 2" xfId="3267" xr:uid="{36DC54C4-407A-490D-9789-A9942EDCBBF1}"/>
    <cellStyle name="Normalny 47 4 3" xfId="2896" xr:uid="{BE0AB208-EB4B-4367-9DB1-7C4DD5DCFD5A}"/>
    <cellStyle name="Normalny 47 5" xfId="2324" xr:uid="{00000000-0005-0000-0000-00004D070000}"/>
    <cellStyle name="Normalny 47 5 2" xfId="3082" xr:uid="{F770D6BA-8AA0-4C6F-AC1A-7875D25F6CA2}"/>
    <cellStyle name="Normalny 47 6" xfId="2711" xr:uid="{0D56E6BB-3120-4052-8398-FF3C6AAFC9D3}"/>
    <cellStyle name="Normalny 48" xfId="1570" xr:uid="{00000000-0005-0000-0000-00004E070000}"/>
    <cellStyle name="Normalny 48 2" xfId="1571" xr:uid="{00000000-0005-0000-0000-00004F070000}"/>
    <cellStyle name="Normalny 48 2 2" xfId="1572" xr:uid="{00000000-0005-0000-0000-000050070000}"/>
    <cellStyle name="Normalny 48 2 2 2" xfId="2140" xr:uid="{00000000-0005-0000-0000-000051070000}"/>
    <cellStyle name="Normalny 48 2 2 2 2" xfId="2515" xr:uid="{00000000-0005-0000-0000-000052070000}"/>
    <cellStyle name="Normalny 48 2 2 2 2 2" xfId="3273" xr:uid="{3E465DCA-DF0B-4908-BB82-AA69A16E137F}"/>
    <cellStyle name="Normalny 48 2 2 2 3" xfId="2902" xr:uid="{90825CB2-DF8E-476D-82D3-384B793BCEAB}"/>
    <cellStyle name="Normalny 48 2 2 3" xfId="2330" xr:uid="{00000000-0005-0000-0000-000053070000}"/>
    <cellStyle name="Normalny 48 2 2 3 2" xfId="3088" xr:uid="{03C727E3-130E-4964-9CBB-0C1F9AE09FC7}"/>
    <cellStyle name="Normalny 48 2 2 4" xfId="2717" xr:uid="{3B3B8F39-404C-4BAB-959A-CDD2FCB0470E}"/>
    <cellStyle name="Normalny 48 2 3" xfId="2139" xr:uid="{00000000-0005-0000-0000-000054070000}"/>
    <cellStyle name="Normalny 48 2 3 2" xfId="2514" xr:uid="{00000000-0005-0000-0000-000055070000}"/>
    <cellStyle name="Normalny 48 2 3 2 2" xfId="3272" xr:uid="{F1A1CDBE-2225-4AAB-94FE-4FDF0853E987}"/>
    <cellStyle name="Normalny 48 2 3 3" xfId="2901" xr:uid="{1973004B-2F21-40A3-803F-A1F3BC2276AB}"/>
    <cellStyle name="Normalny 48 2 4" xfId="2329" xr:uid="{00000000-0005-0000-0000-000056070000}"/>
    <cellStyle name="Normalny 48 2 4 2" xfId="3087" xr:uid="{F26CB640-3F50-4DBC-9A75-83597C802507}"/>
    <cellStyle name="Normalny 48 2 5" xfId="2716" xr:uid="{6C6821FB-868E-475E-96AD-43758205565C}"/>
    <cellStyle name="Normalny 48 3" xfId="1573" xr:uid="{00000000-0005-0000-0000-000057070000}"/>
    <cellStyle name="Normalny 48 3 2" xfId="2141" xr:uid="{00000000-0005-0000-0000-000058070000}"/>
    <cellStyle name="Normalny 48 3 2 2" xfId="2516" xr:uid="{00000000-0005-0000-0000-000059070000}"/>
    <cellStyle name="Normalny 48 3 2 2 2" xfId="3274" xr:uid="{362258E4-4253-405F-B533-5EA5E1D4FCF9}"/>
    <cellStyle name="Normalny 48 3 2 3" xfId="2903" xr:uid="{05700B21-4BD9-49A2-923A-94EB1090AAF4}"/>
    <cellStyle name="Normalny 48 3 3" xfId="2331" xr:uid="{00000000-0005-0000-0000-00005A070000}"/>
    <cellStyle name="Normalny 48 3 3 2" xfId="3089" xr:uid="{7620FFE6-11D0-4CAB-B37B-CB8008BEB697}"/>
    <cellStyle name="Normalny 48 3 4" xfId="2718" xr:uid="{D4C385F6-AF22-4AEF-9D8A-B3128D51E189}"/>
    <cellStyle name="Normalny 48 4" xfId="2138" xr:uid="{00000000-0005-0000-0000-00005B070000}"/>
    <cellStyle name="Normalny 48 4 2" xfId="2513" xr:uid="{00000000-0005-0000-0000-00005C070000}"/>
    <cellStyle name="Normalny 48 4 2 2" xfId="3271" xr:uid="{6C3DCE94-A8D7-4D61-AD1A-DE8E1A0690F7}"/>
    <cellStyle name="Normalny 48 4 3" xfId="2900" xr:uid="{3BEF2CFF-11D6-4D9C-B33E-145AE23D2318}"/>
    <cellStyle name="Normalny 48 5" xfId="2328" xr:uid="{00000000-0005-0000-0000-00005D070000}"/>
    <cellStyle name="Normalny 48 5 2" xfId="3086" xr:uid="{83FF9476-2343-4AB2-B71B-4939D963B26F}"/>
    <cellStyle name="Normalny 48 6" xfId="2715" xr:uid="{9A11A078-C959-443B-BB5E-3C14F2DF3B13}"/>
    <cellStyle name="Normalny 49" xfId="1574" xr:uid="{00000000-0005-0000-0000-00005E070000}"/>
    <cellStyle name="Normalny 49 2" xfId="1575" xr:uid="{00000000-0005-0000-0000-00005F070000}"/>
    <cellStyle name="Normalny 49 2 2" xfId="1576" xr:uid="{00000000-0005-0000-0000-000060070000}"/>
    <cellStyle name="Normalny 49 2 2 2" xfId="2144" xr:uid="{00000000-0005-0000-0000-000061070000}"/>
    <cellStyle name="Normalny 49 2 2 2 2" xfId="2519" xr:uid="{00000000-0005-0000-0000-000062070000}"/>
    <cellStyle name="Normalny 49 2 2 2 2 2" xfId="3277" xr:uid="{A25B55A2-F844-4104-8F05-063DA533FD6D}"/>
    <cellStyle name="Normalny 49 2 2 2 3" xfId="2906" xr:uid="{49658826-73B5-4817-AF4D-47CFD96F3002}"/>
    <cellStyle name="Normalny 49 2 2 3" xfId="2334" xr:uid="{00000000-0005-0000-0000-000063070000}"/>
    <cellStyle name="Normalny 49 2 2 3 2" xfId="3092" xr:uid="{F2DAC6F8-E956-404C-BDDE-65B63EBE8566}"/>
    <cellStyle name="Normalny 49 2 2 4" xfId="2721" xr:uid="{BBF941D7-B1EF-4F82-A113-E74D21EADFE9}"/>
    <cellStyle name="Normalny 49 2 3" xfId="2143" xr:uid="{00000000-0005-0000-0000-000064070000}"/>
    <cellStyle name="Normalny 49 2 3 2" xfId="2518" xr:uid="{00000000-0005-0000-0000-000065070000}"/>
    <cellStyle name="Normalny 49 2 3 2 2" xfId="3276" xr:uid="{E6A4C426-96E0-4063-9202-49C58A6AACD4}"/>
    <cellStyle name="Normalny 49 2 3 3" xfId="2905" xr:uid="{3F323CC8-064E-467A-A88D-97FFE23737BA}"/>
    <cellStyle name="Normalny 49 2 4" xfId="2333" xr:uid="{00000000-0005-0000-0000-000066070000}"/>
    <cellStyle name="Normalny 49 2 4 2" xfId="3091" xr:uid="{08DC828B-0893-40AC-8163-126235A924AA}"/>
    <cellStyle name="Normalny 49 2 5" xfId="2720" xr:uid="{352D372E-B86F-4098-BD93-172BD517ED7A}"/>
    <cellStyle name="Normalny 49 3" xfId="1577" xr:uid="{00000000-0005-0000-0000-000067070000}"/>
    <cellStyle name="Normalny 49 3 2" xfId="2145" xr:uid="{00000000-0005-0000-0000-000068070000}"/>
    <cellStyle name="Normalny 49 3 2 2" xfId="2520" xr:uid="{00000000-0005-0000-0000-000069070000}"/>
    <cellStyle name="Normalny 49 3 2 2 2" xfId="3278" xr:uid="{ED220465-6E21-45E0-B675-AC437EC9A1EB}"/>
    <cellStyle name="Normalny 49 3 2 3" xfId="2907" xr:uid="{397CF64C-3925-4DBB-86A1-81B258255A2F}"/>
    <cellStyle name="Normalny 49 3 3" xfId="2335" xr:uid="{00000000-0005-0000-0000-00006A070000}"/>
    <cellStyle name="Normalny 49 3 3 2" xfId="3093" xr:uid="{6AD611FD-0A29-4EDA-AF25-4C62B5EA58CB}"/>
    <cellStyle name="Normalny 49 3 4" xfId="2722" xr:uid="{6FF9BDB7-5D17-4755-A19B-937050FD92F5}"/>
    <cellStyle name="Normalny 49 4" xfId="2142" xr:uid="{00000000-0005-0000-0000-00006B070000}"/>
    <cellStyle name="Normalny 49 4 2" xfId="2517" xr:uid="{00000000-0005-0000-0000-00006C070000}"/>
    <cellStyle name="Normalny 49 4 2 2" xfId="3275" xr:uid="{AF710CEA-FADC-455A-A915-E2739CEE1002}"/>
    <cellStyle name="Normalny 49 4 3" xfId="2904" xr:uid="{D7E603DD-00F8-4EE8-BBC9-572C4AECDFA4}"/>
    <cellStyle name="Normalny 49 5" xfId="2332" xr:uid="{00000000-0005-0000-0000-00006D070000}"/>
    <cellStyle name="Normalny 49 5 2" xfId="3090" xr:uid="{4088D455-AFB3-4004-B2AB-4403942C80B2}"/>
    <cellStyle name="Normalny 49 6" xfId="2719" xr:uid="{214F0B46-8604-4A03-88B0-D08AD643004F}"/>
    <cellStyle name="Normalny 5" xfId="1578" xr:uid="{00000000-0005-0000-0000-00006E070000}"/>
    <cellStyle name="Normalny 5 2" xfId="1579" xr:uid="{00000000-0005-0000-0000-00006F070000}"/>
    <cellStyle name="Normalny 5 2 2" xfId="2146" xr:uid="{00000000-0005-0000-0000-000070070000}"/>
    <cellStyle name="Normalny 5 2 2 2" xfId="2521" xr:uid="{00000000-0005-0000-0000-000071070000}"/>
    <cellStyle name="Normalny 5 2 2 2 2" xfId="3279" xr:uid="{64F92E9B-0643-4AB4-9A06-B5E2B4450DFF}"/>
    <cellStyle name="Normalny 5 2 2 3" xfId="2908" xr:uid="{E68DAD6D-B013-4391-AF0E-3DC2E79BB5D6}"/>
    <cellStyle name="Normalny 5 2 3" xfId="2336" xr:uid="{00000000-0005-0000-0000-000072070000}"/>
    <cellStyle name="Normalny 5 2 3 2" xfId="3094" xr:uid="{0E3FD37D-0079-4BA4-B56D-776F78C181BA}"/>
    <cellStyle name="Normalny 5 2 4" xfId="2723" xr:uid="{1AAECD7F-4072-495C-9DB3-C5E2E28E3316}"/>
    <cellStyle name="Normalny 50" xfId="1580" xr:uid="{00000000-0005-0000-0000-000073070000}"/>
    <cellStyle name="Normalny 50 2" xfId="1581" xr:uid="{00000000-0005-0000-0000-000074070000}"/>
    <cellStyle name="Normalny 50 2 2" xfId="1582" xr:uid="{00000000-0005-0000-0000-000075070000}"/>
    <cellStyle name="Normalny 50 2 2 2" xfId="2149" xr:uid="{00000000-0005-0000-0000-000076070000}"/>
    <cellStyle name="Normalny 50 2 2 2 2" xfId="2524" xr:uid="{00000000-0005-0000-0000-000077070000}"/>
    <cellStyle name="Normalny 50 2 2 2 2 2" xfId="3282" xr:uid="{A9A47B81-C9D1-42E4-8585-5CB0FA2DC63F}"/>
    <cellStyle name="Normalny 50 2 2 2 3" xfId="2911" xr:uid="{E2D7808D-97EF-4F21-A9C9-1D6FBB1A3A63}"/>
    <cellStyle name="Normalny 50 2 2 3" xfId="2339" xr:uid="{00000000-0005-0000-0000-000078070000}"/>
    <cellStyle name="Normalny 50 2 2 3 2" xfId="3097" xr:uid="{E57AFA68-DF17-4EF2-BABB-1C46EB2D3AC3}"/>
    <cellStyle name="Normalny 50 2 2 4" xfId="2726" xr:uid="{5545A771-B8F0-4CB7-8863-CC253AEA79BD}"/>
    <cellStyle name="Normalny 50 2 3" xfId="2148" xr:uid="{00000000-0005-0000-0000-000079070000}"/>
    <cellStyle name="Normalny 50 2 3 2" xfId="2523" xr:uid="{00000000-0005-0000-0000-00007A070000}"/>
    <cellStyle name="Normalny 50 2 3 2 2" xfId="3281" xr:uid="{35B43391-C723-4160-9B43-2E9C313EA30C}"/>
    <cellStyle name="Normalny 50 2 3 3" xfId="2910" xr:uid="{AF08EC46-A17C-4902-829D-995E2735420D}"/>
    <cellStyle name="Normalny 50 2 4" xfId="2338" xr:uid="{00000000-0005-0000-0000-00007B070000}"/>
    <cellStyle name="Normalny 50 2 4 2" xfId="3096" xr:uid="{423CE4F2-6E29-45B2-B17C-C95B028D003B}"/>
    <cellStyle name="Normalny 50 2 5" xfId="2725" xr:uid="{3C019C59-1D43-4F45-A557-50E78DB8053E}"/>
    <cellStyle name="Normalny 50 3" xfId="1583" xr:uid="{00000000-0005-0000-0000-00007C070000}"/>
    <cellStyle name="Normalny 50 3 2" xfId="2150" xr:uid="{00000000-0005-0000-0000-00007D070000}"/>
    <cellStyle name="Normalny 50 3 2 2" xfId="2525" xr:uid="{00000000-0005-0000-0000-00007E070000}"/>
    <cellStyle name="Normalny 50 3 2 2 2" xfId="3283" xr:uid="{3911570A-2419-4871-85B4-1DABA68777B5}"/>
    <cellStyle name="Normalny 50 3 2 3" xfId="2912" xr:uid="{71993D22-B3F2-488F-904D-FACB45BEA3AC}"/>
    <cellStyle name="Normalny 50 3 3" xfId="2340" xr:uid="{00000000-0005-0000-0000-00007F070000}"/>
    <cellStyle name="Normalny 50 3 3 2" xfId="3098" xr:uid="{6FE3C466-6192-4D9D-AD2F-870EA24D4BCB}"/>
    <cellStyle name="Normalny 50 3 4" xfId="2727" xr:uid="{9516495B-577F-446A-9EA7-BB7342996733}"/>
    <cellStyle name="Normalny 50 4" xfId="2147" xr:uid="{00000000-0005-0000-0000-000080070000}"/>
    <cellStyle name="Normalny 50 4 2" xfId="2522" xr:uid="{00000000-0005-0000-0000-000081070000}"/>
    <cellStyle name="Normalny 50 4 2 2" xfId="3280" xr:uid="{001AB0CB-8540-40F7-81C7-63B8BE7E2F3D}"/>
    <cellStyle name="Normalny 50 4 3" xfId="2909" xr:uid="{37B85182-2BE4-46BB-A577-B34B6671D01A}"/>
    <cellStyle name="Normalny 50 5" xfId="2337" xr:uid="{00000000-0005-0000-0000-000082070000}"/>
    <cellStyle name="Normalny 50 5 2" xfId="3095" xr:uid="{D0801C9D-EC20-471F-9DC1-354CBC1929CC}"/>
    <cellStyle name="Normalny 50 6" xfId="2724" xr:uid="{B8E386E1-5946-4153-AFFC-607F0B090812}"/>
    <cellStyle name="Normalny 51" xfId="1584" xr:uid="{00000000-0005-0000-0000-000083070000}"/>
    <cellStyle name="Normalny 51 2" xfId="1585" xr:uid="{00000000-0005-0000-0000-000084070000}"/>
    <cellStyle name="Normalny 51 2 2" xfId="1586" xr:uid="{00000000-0005-0000-0000-000085070000}"/>
    <cellStyle name="Normalny 51 2 2 2" xfId="2153" xr:uid="{00000000-0005-0000-0000-000086070000}"/>
    <cellStyle name="Normalny 51 2 2 2 2" xfId="2528" xr:uid="{00000000-0005-0000-0000-000087070000}"/>
    <cellStyle name="Normalny 51 2 2 2 2 2" xfId="3286" xr:uid="{5178D672-CF0C-4F0A-AC72-695BAFDD6EF6}"/>
    <cellStyle name="Normalny 51 2 2 2 3" xfId="2915" xr:uid="{7C0D026E-53C1-4A8B-AD37-EFCD1E8FCB1E}"/>
    <cellStyle name="Normalny 51 2 2 3" xfId="2343" xr:uid="{00000000-0005-0000-0000-000088070000}"/>
    <cellStyle name="Normalny 51 2 2 3 2" xfId="3101" xr:uid="{E0E84FF0-16E1-4656-B667-E02219DFEEBB}"/>
    <cellStyle name="Normalny 51 2 2 4" xfId="2730" xr:uid="{C0DD2409-9957-453F-9B6A-E859163F9046}"/>
    <cellStyle name="Normalny 51 2 3" xfId="2152" xr:uid="{00000000-0005-0000-0000-000089070000}"/>
    <cellStyle name="Normalny 51 2 3 2" xfId="2527" xr:uid="{00000000-0005-0000-0000-00008A070000}"/>
    <cellStyle name="Normalny 51 2 3 2 2" xfId="3285" xr:uid="{40E2A591-C787-432B-9F56-4AA69841BB16}"/>
    <cellStyle name="Normalny 51 2 3 3" xfId="2914" xr:uid="{C5C819E8-283D-4D2D-852F-7482B5156607}"/>
    <cellStyle name="Normalny 51 2 4" xfId="2342" xr:uid="{00000000-0005-0000-0000-00008B070000}"/>
    <cellStyle name="Normalny 51 2 4 2" xfId="3100" xr:uid="{74AB4E15-71BA-4AE2-964B-CF7D8013158E}"/>
    <cellStyle name="Normalny 51 2 5" xfId="2729" xr:uid="{BE472133-6A0E-483B-BAAA-87FA66E1018A}"/>
    <cellStyle name="Normalny 51 3" xfId="1587" xr:uid="{00000000-0005-0000-0000-00008C070000}"/>
    <cellStyle name="Normalny 51 3 2" xfId="2154" xr:uid="{00000000-0005-0000-0000-00008D070000}"/>
    <cellStyle name="Normalny 51 3 2 2" xfId="2529" xr:uid="{00000000-0005-0000-0000-00008E070000}"/>
    <cellStyle name="Normalny 51 3 2 2 2" xfId="3287" xr:uid="{7DFE0446-1C0E-4843-9550-0572C22AD3D3}"/>
    <cellStyle name="Normalny 51 3 2 3" xfId="2916" xr:uid="{8DD74D90-BC94-4C7E-836B-23A80257DB29}"/>
    <cellStyle name="Normalny 51 3 3" xfId="2344" xr:uid="{00000000-0005-0000-0000-00008F070000}"/>
    <cellStyle name="Normalny 51 3 3 2" xfId="3102" xr:uid="{6AE8C397-3480-450F-85B4-DE63905805C4}"/>
    <cellStyle name="Normalny 51 3 4" xfId="2731" xr:uid="{187B5F02-1981-47AE-9AF8-872657A90261}"/>
    <cellStyle name="Normalny 51 4" xfId="2151" xr:uid="{00000000-0005-0000-0000-000090070000}"/>
    <cellStyle name="Normalny 51 4 2" xfId="2526" xr:uid="{00000000-0005-0000-0000-000091070000}"/>
    <cellStyle name="Normalny 51 4 2 2" xfId="3284" xr:uid="{30CDC585-E513-451D-ADAE-7540EA600FC9}"/>
    <cellStyle name="Normalny 51 4 3" xfId="2913" xr:uid="{F35EE94E-3132-4250-8FBF-43D3CD678971}"/>
    <cellStyle name="Normalny 51 5" xfId="2341" xr:uid="{00000000-0005-0000-0000-000092070000}"/>
    <cellStyle name="Normalny 51 5 2" xfId="3099" xr:uid="{CB82E5D0-BE5F-4298-8B80-920865B99FAB}"/>
    <cellStyle name="Normalny 51 6" xfId="2728" xr:uid="{48B6BDAA-35F8-4CC5-AF28-19AC6FE48B46}"/>
    <cellStyle name="Normalny 52" xfId="1588" xr:uid="{00000000-0005-0000-0000-000093070000}"/>
    <cellStyle name="Normalny 52 2" xfId="1589" xr:uid="{00000000-0005-0000-0000-000094070000}"/>
    <cellStyle name="Normalny 52 2 2" xfId="1590" xr:uid="{00000000-0005-0000-0000-000095070000}"/>
    <cellStyle name="Normalny 52 2 2 2" xfId="2157" xr:uid="{00000000-0005-0000-0000-000096070000}"/>
    <cellStyle name="Normalny 52 2 2 2 2" xfId="2532" xr:uid="{00000000-0005-0000-0000-000097070000}"/>
    <cellStyle name="Normalny 52 2 2 2 2 2" xfId="3290" xr:uid="{EC5AEC23-7B65-466A-961A-20374A7B11EB}"/>
    <cellStyle name="Normalny 52 2 2 2 3" xfId="2919" xr:uid="{573658AE-4E6A-4155-B038-8A1A2C05E734}"/>
    <cellStyle name="Normalny 52 2 2 3" xfId="2347" xr:uid="{00000000-0005-0000-0000-000098070000}"/>
    <cellStyle name="Normalny 52 2 2 3 2" xfId="3105" xr:uid="{C7BACDD8-7660-499B-9A3C-AC1AC14AEEFF}"/>
    <cellStyle name="Normalny 52 2 2 4" xfId="2734" xr:uid="{728653F0-0816-42FE-8577-3AE7FC86C0B4}"/>
    <cellStyle name="Normalny 52 2 3" xfId="2156" xr:uid="{00000000-0005-0000-0000-000099070000}"/>
    <cellStyle name="Normalny 52 2 3 2" xfId="2531" xr:uid="{00000000-0005-0000-0000-00009A070000}"/>
    <cellStyle name="Normalny 52 2 3 2 2" xfId="3289" xr:uid="{8235E797-12D4-46F5-A491-2C44963BEF86}"/>
    <cellStyle name="Normalny 52 2 3 3" xfId="2918" xr:uid="{4A789036-D92E-4B5C-B5B0-51E9004ABD4F}"/>
    <cellStyle name="Normalny 52 2 4" xfId="2346" xr:uid="{00000000-0005-0000-0000-00009B070000}"/>
    <cellStyle name="Normalny 52 2 4 2" xfId="3104" xr:uid="{D6E5C39A-CF20-4126-BF7C-100C049AE8A4}"/>
    <cellStyle name="Normalny 52 2 5" xfId="2733" xr:uid="{5A88C595-7234-434A-94CC-33EC9B4E136C}"/>
    <cellStyle name="Normalny 52 3" xfId="1591" xr:uid="{00000000-0005-0000-0000-00009C070000}"/>
    <cellStyle name="Normalny 52 3 2" xfId="2158" xr:uid="{00000000-0005-0000-0000-00009D070000}"/>
    <cellStyle name="Normalny 52 3 2 2" xfId="2533" xr:uid="{00000000-0005-0000-0000-00009E070000}"/>
    <cellStyle name="Normalny 52 3 2 2 2" xfId="3291" xr:uid="{472A8F15-26B6-45CE-BD20-DFC4D589C051}"/>
    <cellStyle name="Normalny 52 3 2 3" xfId="2920" xr:uid="{992ACA26-3902-4AFB-BC96-403C0C01D2E0}"/>
    <cellStyle name="Normalny 52 3 3" xfId="2348" xr:uid="{00000000-0005-0000-0000-00009F070000}"/>
    <cellStyle name="Normalny 52 3 3 2" xfId="3106" xr:uid="{1D12EB71-9069-4391-ADDE-4EB6626651BF}"/>
    <cellStyle name="Normalny 52 3 4" xfId="2735" xr:uid="{C56D7799-BED4-4AE1-B0C8-33EFA55A0272}"/>
    <cellStyle name="Normalny 52 4" xfId="2155" xr:uid="{00000000-0005-0000-0000-0000A0070000}"/>
    <cellStyle name="Normalny 52 4 2" xfId="2530" xr:uid="{00000000-0005-0000-0000-0000A1070000}"/>
    <cellStyle name="Normalny 52 4 2 2" xfId="3288" xr:uid="{47279CB1-0A2B-49BF-A830-6A0876E74103}"/>
    <cellStyle name="Normalny 52 4 3" xfId="2917" xr:uid="{2441E77C-916B-4569-A8B7-5A9E2DBFF460}"/>
    <cellStyle name="Normalny 52 5" xfId="2345" xr:uid="{00000000-0005-0000-0000-0000A2070000}"/>
    <cellStyle name="Normalny 52 5 2" xfId="3103" xr:uid="{2AB32770-4B5D-4974-BD98-6FF838471DBE}"/>
    <cellStyle name="Normalny 52 6" xfId="2732" xr:uid="{97A4E05A-7884-4C13-9EF2-9A9F8FFC2C9D}"/>
    <cellStyle name="Normalny 53" xfId="1592" xr:uid="{00000000-0005-0000-0000-0000A3070000}"/>
    <cellStyle name="Normalny 53 2" xfId="1593" xr:uid="{00000000-0005-0000-0000-0000A4070000}"/>
    <cellStyle name="Normalny 53 2 2" xfId="1594" xr:uid="{00000000-0005-0000-0000-0000A5070000}"/>
    <cellStyle name="Normalny 53 2 2 2" xfId="2161" xr:uid="{00000000-0005-0000-0000-0000A6070000}"/>
    <cellStyle name="Normalny 53 2 2 2 2" xfId="2536" xr:uid="{00000000-0005-0000-0000-0000A7070000}"/>
    <cellStyle name="Normalny 53 2 2 2 2 2" xfId="3294" xr:uid="{4AB66C50-A5C9-4C82-8EEE-80A42AB1800F}"/>
    <cellStyle name="Normalny 53 2 2 2 3" xfId="2923" xr:uid="{0EB3097F-5CE8-456F-8CEF-ECAA8186E856}"/>
    <cellStyle name="Normalny 53 2 2 3" xfId="2351" xr:uid="{00000000-0005-0000-0000-0000A8070000}"/>
    <cellStyle name="Normalny 53 2 2 3 2" xfId="3109" xr:uid="{2FCA2E7B-D431-4AFE-95C3-287ED9B102C2}"/>
    <cellStyle name="Normalny 53 2 2 4" xfId="2738" xr:uid="{57497F1B-DA1E-4463-A4CF-79489F778F68}"/>
    <cellStyle name="Normalny 53 2 3" xfId="2160" xr:uid="{00000000-0005-0000-0000-0000A9070000}"/>
    <cellStyle name="Normalny 53 2 3 2" xfId="2535" xr:uid="{00000000-0005-0000-0000-0000AA070000}"/>
    <cellStyle name="Normalny 53 2 3 2 2" xfId="3293" xr:uid="{24942230-B2AD-4EA1-9D94-A452144CBDEB}"/>
    <cellStyle name="Normalny 53 2 3 3" xfId="2922" xr:uid="{76C86FD2-751D-4ADC-ACC1-3EDDCC6560F3}"/>
    <cellStyle name="Normalny 53 2 4" xfId="2350" xr:uid="{00000000-0005-0000-0000-0000AB070000}"/>
    <cellStyle name="Normalny 53 2 4 2" xfId="3108" xr:uid="{AC0F31D3-6DC3-44B8-BF6B-3B08B8F5CC24}"/>
    <cellStyle name="Normalny 53 2 5" xfId="2737" xr:uid="{A70767CC-6ECC-4BA9-A225-EC0D8EF77039}"/>
    <cellStyle name="Normalny 53 3" xfId="1595" xr:uid="{00000000-0005-0000-0000-0000AC070000}"/>
    <cellStyle name="Normalny 53 3 2" xfId="2162" xr:uid="{00000000-0005-0000-0000-0000AD070000}"/>
    <cellStyle name="Normalny 53 3 2 2" xfId="2537" xr:uid="{00000000-0005-0000-0000-0000AE070000}"/>
    <cellStyle name="Normalny 53 3 2 2 2" xfId="3295" xr:uid="{54A8FBDF-72BF-47A7-905A-A0D4ED9B3209}"/>
    <cellStyle name="Normalny 53 3 2 3" xfId="2924" xr:uid="{2CC5E903-39D7-4CA3-BAB1-E1BA535FED18}"/>
    <cellStyle name="Normalny 53 3 3" xfId="2352" xr:uid="{00000000-0005-0000-0000-0000AF070000}"/>
    <cellStyle name="Normalny 53 3 3 2" xfId="3110" xr:uid="{91F74DED-A563-42F4-AF47-E5B55AE6413F}"/>
    <cellStyle name="Normalny 53 3 4" xfId="2739" xr:uid="{E30BD9E4-CE6B-4E7A-9635-B1475061D560}"/>
    <cellStyle name="Normalny 53 4" xfId="2159" xr:uid="{00000000-0005-0000-0000-0000B0070000}"/>
    <cellStyle name="Normalny 53 4 2" xfId="2534" xr:uid="{00000000-0005-0000-0000-0000B1070000}"/>
    <cellStyle name="Normalny 53 4 2 2" xfId="3292" xr:uid="{34226164-6B27-4258-B42B-FDBA2EF3EB5B}"/>
    <cellStyle name="Normalny 53 4 3" xfId="2921" xr:uid="{F017A8EF-7F81-43AB-AFA8-E1C5A4C7BEF5}"/>
    <cellStyle name="Normalny 53 5" xfId="2349" xr:uid="{00000000-0005-0000-0000-0000B2070000}"/>
    <cellStyle name="Normalny 53 5 2" xfId="3107" xr:uid="{40F40EB8-FE6B-41C3-B78E-3D800DA8F99E}"/>
    <cellStyle name="Normalny 53 6" xfId="2736" xr:uid="{1770CDD4-C377-433D-8221-33D96E6B105B}"/>
    <cellStyle name="Normalny 54" xfId="1596" xr:uid="{00000000-0005-0000-0000-0000B3070000}"/>
    <cellStyle name="Normalny 54 2" xfId="1597" xr:uid="{00000000-0005-0000-0000-0000B4070000}"/>
    <cellStyle name="Normalny 54 2 2" xfId="1598" xr:uid="{00000000-0005-0000-0000-0000B5070000}"/>
    <cellStyle name="Normalny 54 2 2 2" xfId="2164" xr:uid="{00000000-0005-0000-0000-0000B6070000}"/>
    <cellStyle name="Normalny 54 2 2 2 2" xfId="2539" xr:uid="{00000000-0005-0000-0000-0000B7070000}"/>
    <cellStyle name="Normalny 54 2 2 2 2 2" xfId="3297" xr:uid="{37E3E37C-1CAE-4852-9B3D-E1879F5C8CE8}"/>
    <cellStyle name="Normalny 54 2 2 2 3" xfId="2926" xr:uid="{4D748E29-2916-46E6-99ED-051027E3FEAF}"/>
    <cellStyle name="Normalny 54 2 2 3" xfId="2354" xr:uid="{00000000-0005-0000-0000-0000B8070000}"/>
    <cellStyle name="Normalny 54 2 2 3 2" xfId="3112" xr:uid="{9FB85322-E2A9-4C74-B6E1-6E5A19D4FDC7}"/>
    <cellStyle name="Normalny 54 2 2 4" xfId="2741" xr:uid="{88012157-65FC-4903-A3AE-540EE1FA0236}"/>
    <cellStyle name="Normalny 54 2 3" xfId="2163" xr:uid="{00000000-0005-0000-0000-0000B9070000}"/>
    <cellStyle name="Normalny 54 2 3 2" xfId="2538" xr:uid="{00000000-0005-0000-0000-0000BA070000}"/>
    <cellStyle name="Normalny 54 2 3 2 2" xfId="3296" xr:uid="{3C9B929B-6DDB-411B-9A5F-4661C5C37BEF}"/>
    <cellStyle name="Normalny 54 2 3 3" xfId="2925" xr:uid="{8C13176D-999B-4644-9967-971DA0555C17}"/>
    <cellStyle name="Normalny 54 2 4" xfId="2353" xr:uid="{00000000-0005-0000-0000-0000BB070000}"/>
    <cellStyle name="Normalny 54 2 4 2" xfId="3111" xr:uid="{67C03C06-1BB5-4AD2-AF2D-D3C29A6A47C5}"/>
    <cellStyle name="Normalny 54 2 5" xfId="2740" xr:uid="{6E17F491-6FF2-446D-98C5-2777FB90951F}"/>
    <cellStyle name="Normalny 55" xfId="1599" xr:uid="{00000000-0005-0000-0000-0000BC070000}"/>
    <cellStyle name="Normalny 55 2" xfId="1600" xr:uid="{00000000-0005-0000-0000-0000BD070000}"/>
    <cellStyle name="Normalny 55 2 2" xfId="1601" xr:uid="{00000000-0005-0000-0000-0000BE070000}"/>
    <cellStyle name="Normalny 55 2 2 2" xfId="2166" xr:uid="{00000000-0005-0000-0000-0000BF070000}"/>
    <cellStyle name="Normalny 55 2 2 2 2" xfId="2541" xr:uid="{00000000-0005-0000-0000-0000C0070000}"/>
    <cellStyle name="Normalny 55 2 2 2 2 2" xfId="3299" xr:uid="{036906A7-7045-4B09-B168-156A055409E3}"/>
    <cellStyle name="Normalny 55 2 2 2 3" xfId="2928" xr:uid="{8F7598B6-75DF-47EA-B9D4-261180F1CF2A}"/>
    <cellStyle name="Normalny 55 2 2 3" xfId="2356" xr:uid="{00000000-0005-0000-0000-0000C1070000}"/>
    <cellStyle name="Normalny 55 2 2 3 2" xfId="3114" xr:uid="{303D7897-272C-42A5-9139-0A059834250C}"/>
    <cellStyle name="Normalny 55 2 2 4" xfId="2743" xr:uid="{582D37EB-49DF-4EC6-8FB2-6804924D7CA1}"/>
    <cellStyle name="Normalny 55 2 3" xfId="2165" xr:uid="{00000000-0005-0000-0000-0000C2070000}"/>
    <cellStyle name="Normalny 55 2 3 2" xfId="2540" xr:uid="{00000000-0005-0000-0000-0000C3070000}"/>
    <cellStyle name="Normalny 55 2 3 2 2" xfId="3298" xr:uid="{B72B2E98-044A-414D-BC88-5E5B6ACA293A}"/>
    <cellStyle name="Normalny 55 2 3 3" xfId="2927" xr:uid="{1611574F-7A31-497D-8CA9-C5C9322F670D}"/>
    <cellStyle name="Normalny 55 2 4" xfId="2355" xr:uid="{00000000-0005-0000-0000-0000C4070000}"/>
    <cellStyle name="Normalny 55 2 4 2" xfId="3113" xr:uid="{496FD24A-C204-4D59-83E4-0CB2E3CFF780}"/>
    <cellStyle name="Normalny 55 2 5" xfId="2742" xr:uid="{5E4ECB4C-5D20-4B01-A4B1-E35834A3A592}"/>
    <cellStyle name="Normalny 56" xfId="1602" xr:uid="{00000000-0005-0000-0000-0000C5070000}"/>
    <cellStyle name="Normalny 56 2" xfId="1603" xr:uid="{00000000-0005-0000-0000-0000C6070000}"/>
    <cellStyle name="Normalny 56 2 2" xfId="1604" xr:uid="{00000000-0005-0000-0000-0000C7070000}"/>
    <cellStyle name="Normalny 56 2 2 2" xfId="2168" xr:uid="{00000000-0005-0000-0000-0000C8070000}"/>
    <cellStyle name="Normalny 56 2 2 2 2" xfId="2543" xr:uid="{00000000-0005-0000-0000-0000C9070000}"/>
    <cellStyle name="Normalny 56 2 2 2 2 2" xfId="3301" xr:uid="{B98E863B-0DBB-402A-A55B-4F071B9C6D21}"/>
    <cellStyle name="Normalny 56 2 2 2 3" xfId="2930" xr:uid="{475D176B-940C-49B8-A654-80315CFA65A8}"/>
    <cellStyle name="Normalny 56 2 2 3" xfId="2358" xr:uid="{00000000-0005-0000-0000-0000CA070000}"/>
    <cellStyle name="Normalny 56 2 2 3 2" xfId="3116" xr:uid="{3AC25836-B106-46C3-9122-2A06DFEE452A}"/>
    <cellStyle name="Normalny 56 2 2 4" xfId="2745" xr:uid="{D3ADB049-F059-4126-8B80-A8536EEC439F}"/>
    <cellStyle name="Normalny 56 2 3" xfId="2167" xr:uid="{00000000-0005-0000-0000-0000CB070000}"/>
    <cellStyle name="Normalny 56 2 3 2" xfId="2542" xr:uid="{00000000-0005-0000-0000-0000CC070000}"/>
    <cellStyle name="Normalny 56 2 3 2 2" xfId="3300" xr:uid="{A377794E-D966-40A9-9EE7-838C2DC31E3A}"/>
    <cellStyle name="Normalny 56 2 3 3" xfId="2929" xr:uid="{FB4BA610-0FCF-4F31-85B5-765EB4DEC766}"/>
    <cellStyle name="Normalny 56 2 4" xfId="2357" xr:uid="{00000000-0005-0000-0000-0000CD070000}"/>
    <cellStyle name="Normalny 56 2 4 2" xfId="3115" xr:uid="{0C1EC78A-41EE-4A15-AD2C-4094A19DBD51}"/>
    <cellStyle name="Normalny 56 2 5" xfId="2744" xr:uid="{217EB12A-2181-4708-A273-1602AF4CB157}"/>
    <cellStyle name="Normalny 57" xfId="1605" xr:uid="{00000000-0005-0000-0000-0000CE070000}"/>
    <cellStyle name="Normalny 57 2" xfId="1606" xr:uid="{00000000-0005-0000-0000-0000CF070000}"/>
    <cellStyle name="Normalny 57 2 2" xfId="1607" xr:uid="{00000000-0005-0000-0000-0000D0070000}"/>
    <cellStyle name="Normalny 57 2 2 2" xfId="2171" xr:uid="{00000000-0005-0000-0000-0000D1070000}"/>
    <cellStyle name="Normalny 57 2 2 2 2" xfId="2546" xr:uid="{00000000-0005-0000-0000-0000D2070000}"/>
    <cellStyle name="Normalny 57 2 2 2 2 2" xfId="3304" xr:uid="{51602750-176E-4152-8C01-E1F5F7098A37}"/>
    <cellStyle name="Normalny 57 2 2 2 3" xfId="2933" xr:uid="{895670CA-44CC-4304-ABD7-6A1C48FE2C47}"/>
    <cellStyle name="Normalny 57 2 2 3" xfId="2361" xr:uid="{00000000-0005-0000-0000-0000D3070000}"/>
    <cellStyle name="Normalny 57 2 2 3 2" xfId="3119" xr:uid="{B9617F40-192D-4EC9-98A6-0FBE69C9D401}"/>
    <cellStyle name="Normalny 57 2 2 4" xfId="2748" xr:uid="{97C4317B-0704-49B8-A844-D5C14A7E1AE8}"/>
    <cellStyle name="Normalny 57 2 3" xfId="2170" xr:uid="{00000000-0005-0000-0000-0000D4070000}"/>
    <cellStyle name="Normalny 57 2 3 2" xfId="2545" xr:uid="{00000000-0005-0000-0000-0000D5070000}"/>
    <cellStyle name="Normalny 57 2 3 2 2" xfId="3303" xr:uid="{CC6E6A10-28D9-480D-8861-D6523D6608F0}"/>
    <cellStyle name="Normalny 57 2 3 3" xfId="2932" xr:uid="{89718595-EE74-42AB-8A25-A4C0959D2B61}"/>
    <cellStyle name="Normalny 57 2 4" xfId="2360" xr:uid="{00000000-0005-0000-0000-0000D6070000}"/>
    <cellStyle name="Normalny 57 2 4 2" xfId="3118" xr:uid="{9DDF1D82-90C3-432E-9D14-70F803061A67}"/>
    <cellStyle name="Normalny 57 2 5" xfId="2747" xr:uid="{97830A0E-E1D8-4E83-B480-8CCB70F31410}"/>
    <cellStyle name="Normalny 57 3" xfId="1608" xr:uid="{00000000-0005-0000-0000-0000D7070000}"/>
    <cellStyle name="Normalny 57 3 2" xfId="2172" xr:uid="{00000000-0005-0000-0000-0000D8070000}"/>
    <cellStyle name="Normalny 57 3 2 2" xfId="2547" xr:uid="{00000000-0005-0000-0000-0000D9070000}"/>
    <cellStyle name="Normalny 57 3 2 2 2" xfId="3305" xr:uid="{8D4B6EFE-3CFD-42AE-8633-67298CF4DFDE}"/>
    <cellStyle name="Normalny 57 3 2 3" xfId="2934" xr:uid="{CAF16387-A30C-47DA-8055-631F972F7D2B}"/>
    <cellStyle name="Normalny 57 3 3" xfId="2362" xr:uid="{00000000-0005-0000-0000-0000DA070000}"/>
    <cellStyle name="Normalny 57 3 3 2" xfId="3120" xr:uid="{83086E22-843B-496E-B7EC-D3431EBCA11A}"/>
    <cellStyle name="Normalny 57 3 4" xfId="2749" xr:uid="{B6ECE811-8C74-469F-A455-86A9B4EC0488}"/>
    <cellStyle name="Normalny 57 4" xfId="2169" xr:uid="{00000000-0005-0000-0000-0000DB070000}"/>
    <cellStyle name="Normalny 57 4 2" xfId="2544" xr:uid="{00000000-0005-0000-0000-0000DC070000}"/>
    <cellStyle name="Normalny 57 4 2 2" xfId="3302" xr:uid="{5C9FA7E2-FA76-495C-90B8-266BF9058E4E}"/>
    <cellStyle name="Normalny 57 4 3" xfId="2931" xr:uid="{CF2778E2-E001-40CD-9218-4BB6A4690C64}"/>
    <cellStyle name="Normalny 57 5" xfId="2359" xr:uid="{00000000-0005-0000-0000-0000DD070000}"/>
    <cellStyle name="Normalny 57 5 2" xfId="3117" xr:uid="{61FA261A-A3BF-4508-A9A7-A78409C6C4A9}"/>
    <cellStyle name="Normalny 57 6" xfId="2746" xr:uid="{12DEB13C-F4B3-47AE-B61A-AC86783735C0}"/>
    <cellStyle name="Normalny 58" xfId="1609" xr:uid="{00000000-0005-0000-0000-0000DE070000}"/>
    <cellStyle name="Normalny 58 2" xfId="1610" xr:uid="{00000000-0005-0000-0000-0000DF070000}"/>
    <cellStyle name="Normalny 58 2 2" xfId="1611" xr:uid="{00000000-0005-0000-0000-0000E0070000}"/>
    <cellStyle name="Normalny 58 2 2 2" xfId="2175" xr:uid="{00000000-0005-0000-0000-0000E1070000}"/>
    <cellStyle name="Normalny 58 2 2 2 2" xfId="2550" xr:uid="{00000000-0005-0000-0000-0000E2070000}"/>
    <cellStyle name="Normalny 58 2 2 2 2 2" xfId="3308" xr:uid="{EF83464A-31CB-4290-BE4C-4D19287C441D}"/>
    <cellStyle name="Normalny 58 2 2 2 3" xfId="2937" xr:uid="{A7121081-22AB-41FC-B5DE-D6F2F43479C6}"/>
    <cellStyle name="Normalny 58 2 2 3" xfId="2365" xr:uid="{00000000-0005-0000-0000-0000E3070000}"/>
    <cellStyle name="Normalny 58 2 2 3 2" xfId="3123" xr:uid="{4B782C99-FC5A-49C0-B334-215397A8C5E2}"/>
    <cellStyle name="Normalny 58 2 2 4" xfId="2752" xr:uid="{32DBD61D-2663-42F6-B3B8-B901A1F1C25E}"/>
    <cellStyle name="Normalny 58 2 3" xfId="2174" xr:uid="{00000000-0005-0000-0000-0000E4070000}"/>
    <cellStyle name="Normalny 58 2 3 2" xfId="2549" xr:uid="{00000000-0005-0000-0000-0000E5070000}"/>
    <cellStyle name="Normalny 58 2 3 2 2" xfId="3307" xr:uid="{50E722FC-A14F-4167-A539-03264D91BB30}"/>
    <cellStyle name="Normalny 58 2 3 3" xfId="2936" xr:uid="{77DBBA6D-6116-4625-BAF9-5547A405A128}"/>
    <cellStyle name="Normalny 58 2 4" xfId="2364" xr:uid="{00000000-0005-0000-0000-0000E6070000}"/>
    <cellStyle name="Normalny 58 2 4 2" xfId="3122" xr:uid="{33C2B996-0BA3-419E-B93A-A3698C67A360}"/>
    <cellStyle name="Normalny 58 2 5" xfId="2751" xr:uid="{68ECA158-4C06-47F0-87FD-D18BB24B6E09}"/>
    <cellStyle name="Normalny 58 3" xfId="1612" xr:uid="{00000000-0005-0000-0000-0000E7070000}"/>
    <cellStyle name="Normalny 58 3 2" xfId="2176" xr:uid="{00000000-0005-0000-0000-0000E8070000}"/>
    <cellStyle name="Normalny 58 3 2 2" xfId="2551" xr:uid="{00000000-0005-0000-0000-0000E9070000}"/>
    <cellStyle name="Normalny 58 3 2 2 2" xfId="3309" xr:uid="{8A7D2951-E78A-421C-854A-029F7D3A1328}"/>
    <cellStyle name="Normalny 58 3 2 3" xfId="2938" xr:uid="{BF615664-770A-4F3F-860E-9E365AFDE79E}"/>
    <cellStyle name="Normalny 58 3 3" xfId="2366" xr:uid="{00000000-0005-0000-0000-0000EA070000}"/>
    <cellStyle name="Normalny 58 3 3 2" xfId="3124" xr:uid="{99A1C6DC-B1F3-4C1F-A1EB-4AFFF7CD94B8}"/>
    <cellStyle name="Normalny 58 3 4" xfId="2753" xr:uid="{8A4985F1-5B2D-4202-932B-5D6CAC6601AA}"/>
    <cellStyle name="Normalny 58 4" xfId="2173" xr:uid="{00000000-0005-0000-0000-0000EB070000}"/>
    <cellStyle name="Normalny 58 4 2" xfId="2548" xr:uid="{00000000-0005-0000-0000-0000EC070000}"/>
    <cellStyle name="Normalny 58 4 2 2" xfId="3306" xr:uid="{BE235EEE-45F8-4602-B0D8-ABF392E6A670}"/>
    <cellStyle name="Normalny 58 4 3" xfId="2935" xr:uid="{F9D3946B-AAB1-459F-A6FA-B67F532A0495}"/>
    <cellStyle name="Normalny 58 5" xfId="2363" xr:uid="{00000000-0005-0000-0000-0000ED070000}"/>
    <cellStyle name="Normalny 58 5 2" xfId="3121" xr:uid="{EEC01A2D-545F-45BB-92B6-4C24A7AF6D61}"/>
    <cellStyle name="Normalny 58 6" xfId="2750" xr:uid="{AD8A08DD-4EFD-479B-822C-F335264A1CA8}"/>
    <cellStyle name="Normalny 59" xfId="1613" xr:uid="{00000000-0005-0000-0000-0000EE070000}"/>
    <cellStyle name="Normalny 59 2" xfId="1614" xr:uid="{00000000-0005-0000-0000-0000EF070000}"/>
    <cellStyle name="Normalny 59 2 2" xfId="1615" xr:uid="{00000000-0005-0000-0000-0000F0070000}"/>
    <cellStyle name="Normalny 59 2 2 2" xfId="2179" xr:uid="{00000000-0005-0000-0000-0000F1070000}"/>
    <cellStyle name="Normalny 59 2 2 2 2" xfId="2554" xr:uid="{00000000-0005-0000-0000-0000F2070000}"/>
    <cellStyle name="Normalny 59 2 2 2 2 2" xfId="3312" xr:uid="{9C4F79F8-B3CC-4A7F-8AE5-24FA29321C23}"/>
    <cellStyle name="Normalny 59 2 2 2 3" xfId="2941" xr:uid="{EC9F1C20-42C2-4084-9009-28A4060534EA}"/>
    <cellStyle name="Normalny 59 2 2 3" xfId="2369" xr:uid="{00000000-0005-0000-0000-0000F3070000}"/>
    <cellStyle name="Normalny 59 2 2 3 2" xfId="3127" xr:uid="{417AAFC0-34E2-4C57-ADB4-EE7D2D7E6F28}"/>
    <cellStyle name="Normalny 59 2 2 4" xfId="2756" xr:uid="{729C452B-1648-43E5-917D-2E7758A51249}"/>
    <cellStyle name="Normalny 59 2 3" xfId="2178" xr:uid="{00000000-0005-0000-0000-0000F4070000}"/>
    <cellStyle name="Normalny 59 2 3 2" xfId="2553" xr:uid="{00000000-0005-0000-0000-0000F5070000}"/>
    <cellStyle name="Normalny 59 2 3 2 2" xfId="3311" xr:uid="{0C536B9E-DEA9-45DE-B210-035586234CB8}"/>
    <cellStyle name="Normalny 59 2 3 3" xfId="2940" xr:uid="{0488B523-0747-4607-9425-A78C9641C5B5}"/>
    <cellStyle name="Normalny 59 2 4" xfId="2368" xr:uid="{00000000-0005-0000-0000-0000F6070000}"/>
    <cellStyle name="Normalny 59 2 4 2" xfId="3126" xr:uid="{15DD32FB-AC26-450A-A23D-844224F7AC09}"/>
    <cellStyle name="Normalny 59 2 5" xfId="2755" xr:uid="{4F208ADC-E8D5-48D2-91B5-F37E022688F9}"/>
    <cellStyle name="Normalny 59 3" xfId="1616" xr:uid="{00000000-0005-0000-0000-0000F7070000}"/>
    <cellStyle name="Normalny 59 3 2" xfId="2180" xr:uid="{00000000-0005-0000-0000-0000F8070000}"/>
    <cellStyle name="Normalny 59 3 2 2" xfId="2555" xr:uid="{00000000-0005-0000-0000-0000F9070000}"/>
    <cellStyle name="Normalny 59 3 2 2 2" xfId="3313" xr:uid="{29F72FE5-9C7A-45A3-B32F-6CEE35BACB23}"/>
    <cellStyle name="Normalny 59 3 2 3" xfId="2942" xr:uid="{24B1F0EB-BBEA-48F2-BF2B-9B64BD0CD35E}"/>
    <cellStyle name="Normalny 59 3 3" xfId="2370" xr:uid="{00000000-0005-0000-0000-0000FA070000}"/>
    <cellStyle name="Normalny 59 3 3 2" xfId="3128" xr:uid="{C65D84FB-BB7B-473F-BA15-A9ED073C9BE5}"/>
    <cellStyle name="Normalny 59 3 4" xfId="2757" xr:uid="{145A2658-AFB0-434A-B744-DB4984ECAD75}"/>
    <cellStyle name="Normalny 59 4" xfId="2177" xr:uid="{00000000-0005-0000-0000-0000FB070000}"/>
    <cellStyle name="Normalny 59 4 2" xfId="2552" xr:uid="{00000000-0005-0000-0000-0000FC070000}"/>
    <cellStyle name="Normalny 59 4 2 2" xfId="3310" xr:uid="{52C64419-1437-4C08-AF2D-1F7813935627}"/>
    <cellStyle name="Normalny 59 4 3" xfId="2939" xr:uid="{BB5C1CAA-6523-4A97-9EB2-74BFCDDCF35F}"/>
    <cellStyle name="Normalny 59 5" xfId="2367" xr:uid="{00000000-0005-0000-0000-0000FD070000}"/>
    <cellStyle name="Normalny 59 5 2" xfId="3125" xr:uid="{5FF01800-0669-4642-8B36-30704178C150}"/>
    <cellStyle name="Normalny 59 6" xfId="2754" xr:uid="{61195267-30BE-4FC9-AEAF-1E26800C903A}"/>
    <cellStyle name="Normalny 6" xfId="1617" xr:uid="{00000000-0005-0000-0000-0000FE070000}"/>
    <cellStyle name="Normalny 6 2" xfId="1618" xr:uid="{00000000-0005-0000-0000-0000FF070000}"/>
    <cellStyle name="Normalny 6 2 2" xfId="1619" xr:uid="{00000000-0005-0000-0000-000000080000}"/>
    <cellStyle name="Normalny 6 2 2 2" xfId="2183" xr:uid="{00000000-0005-0000-0000-000001080000}"/>
    <cellStyle name="Normalny 6 2 2 2 2" xfId="2558" xr:uid="{00000000-0005-0000-0000-000002080000}"/>
    <cellStyle name="Normalny 6 2 2 2 2 2" xfId="3316" xr:uid="{B9A832BB-E2B4-4F9B-B47D-271DF0E27BE6}"/>
    <cellStyle name="Normalny 6 2 2 2 3" xfId="2945" xr:uid="{580AD00C-6236-408F-A409-553F5F0CB4B2}"/>
    <cellStyle name="Normalny 6 2 2 3" xfId="2373" xr:uid="{00000000-0005-0000-0000-000003080000}"/>
    <cellStyle name="Normalny 6 2 2 3 2" xfId="3131" xr:uid="{3ABB040B-225A-4DA9-90A6-E4B60DF0C648}"/>
    <cellStyle name="Normalny 6 2 2 4" xfId="2760" xr:uid="{AFCD8928-C387-4312-AB62-DF61EF3269BF}"/>
    <cellStyle name="Normalny 6 2 3" xfId="2182" xr:uid="{00000000-0005-0000-0000-000004080000}"/>
    <cellStyle name="Normalny 6 2 3 2" xfId="2557" xr:uid="{00000000-0005-0000-0000-000005080000}"/>
    <cellStyle name="Normalny 6 2 3 2 2" xfId="3315" xr:uid="{8F27D727-9BBE-46B6-97A6-171DCFCDA411}"/>
    <cellStyle name="Normalny 6 2 3 3" xfId="2944" xr:uid="{DE74DC25-D178-4F68-99D6-7165949B4A5C}"/>
    <cellStyle name="Normalny 6 2 4" xfId="2372" xr:uid="{00000000-0005-0000-0000-000006080000}"/>
    <cellStyle name="Normalny 6 2 4 2" xfId="3130" xr:uid="{F80E5DBC-CEF2-47DE-BF9A-7450CF3AD60E}"/>
    <cellStyle name="Normalny 6 2 5" xfId="2759" xr:uid="{807BE31E-74AB-4B77-91AE-95281069FA5C}"/>
    <cellStyle name="Normalny 6 3" xfId="1620" xr:uid="{00000000-0005-0000-0000-000007080000}"/>
    <cellStyle name="Normalny 6 3 2" xfId="1621" xr:uid="{00000000-0005-0000-0000-000008080000}"/>
    <cellStyle name="Normalny 6 3 2 2" xfId="2185" xr:uid="{00000000-0005-0000-0000-000009080000}"/>
    <cellStyle name="Normalny 6 3 2 2 2" xfId="2560" xr:uid="{00000000-0005-0000-0000-00000A080000}"/>
    <cellStyle name="Normalny 6 3 2 2 2 2" xfId="3318" xr:uid="{7358211D-5548-4A22-9FAD-429BCB4D0655}"/>
    <cellStyle name="Normalny 6 3 2 2 3" xfId="2947" xr:uid="{02C0F165-8EA6-4B42-960C-122F967638B8}"/>
    <cellStyle name="Normalny 6 3 2 3" xfId="2375" xr:uid="{00000000-0005-0000-0000-00000B080000}"/>
    <cellStyle name="Normalny 6 3 2 3 2" xfId="3133" xr:uid="{263C7712-4F90-4A85-8CEE-3169CE551724}"/>
    <cellStyle name="Normalny 6 3 2 4" xfId="2762" xr:uid="{24083197-FA88-4339-A560-E42984E98FA8}"/>
    <cellStyle name="Normalny 6 3 3" xfId="2184" xr:uid="{00000000-0005-0000-0000-00000C080000}"/>
    <cellStyle name="Normalny 6 3 3 2" xfId="2559" xr:uid="{00000000-0005-0000-0000-00000D080000}"/>
    <cellStyle name="Normalny 6 3 3 2 2" xfId="3317" xr:uid="{723CADE9-7319-4849-A695-B8C7B683045C}"/>
    <cellStyle name="Normalny 6 3 3 3" xfId="2946" xr:uid="{A964483B-7FB4-4714-9472-1C6ABDB08D3F}"/>
    <cellStyle name="Normalny 6 3 4" xfId="2374" xr:uid="{00000000-0005-0000-0000-00000E080000}"/>
    <cellStyle name="Normalny 6 3 4 2" xfId="3132" xr:uid="{695CE1CB-414A-4CFF-B991-7B2C264094BE}"/>
    <cellStyle name="Normalny 6 3 5" xfId="2761" xr:uid="{45BF4182-A2BB-4220-8A2D-904C562B837E}"/>
    <cellStyle name="Normalny 6 4" xfId="1622" xr:uid="{00000000-0005-0000-0000-00000F080000}"/>
    <cellStyle name="Normalny 6 4 2" xfId="2186" xr:uid="{00000000-0005-0000-0000-000010080000}"/>
    <cellStyle name="Normalny 6 4 2 2" xfId="2561" xr:uid="{00000000-0005-0000-0000-000011080000}"/>
    <cellStyle name="Normalny 6 4 2 2 2" xfId="3319" xr:uid="{04859C9F-0163-4B9C-92C1-9D7FB3423E9D}"/>
    <cellStyle name="Normalny 6 4 2 3" xfId="2948" xr:uid="{F0FF215B-D1DA-4DB0-AB25-860541186C84}"/>
    <cellStyle name="Normalny 6 4 3" xfId="2376" xr:uid="{00000000-0005-0000-0000-000012080000}"/>
    <cellStyle name="Normalny 6 4 3 2" xfId="3134" xr:uid="{F3B2B5CF-4A99-4396-A3FC-5FF307B2DCCB}"/>
    <cellStyle name="Normalny 6 4 4" xfId="2763" xr:uid="{B06E83BE-E200-4267-9B13-4BB99F8EB5A6}"/>
    <cellStyle name="Normalny 6 5" xfId="1623" xr:uid="{00000000-0005-0000-0000-000013080000}"/>
    <cellStyle name="Normalny 6 6" xfId="2181" xr:uid="{00000000-0005-0000-0000-000014080000}"/>
    <cellStyle name="Normalny 6 6 2" xfId="2556" xr:uid="{00000000-0005-0000-0000-000015080000}"/>
    <cellStyle name="Normalny 6 6 2 2" xfId="3314" xr:uid="{DECFCA1E-A6EE-45EC-A07C-3D87DC0527E1}"/>
    <cellStyle name="Normalny 6 6 3" xfId="2943" xr:uid="{02670350-EEF1-4525-A3BB-E83ABFAB4231}"/>
    <cellStyle name="Normalny 6 7" xfId="2371" xr:uid="{00000000-0005-0000-0000-000016080000}"/>
    <cellStyle name="Normalny 6 7 2" xfId="3129" xr:uid="{973C1D98-8F9F-47D6-B4DF-B152436D0B00}"/>
    <cellStyle name="Normalny 6 8" xfId="2758" xr:uid="{8D0EB036-73E7-4EDC-B8A5-1C35896430F6}"/>
    <cellStyle name="Normalny 60" xfId="1624" xr:uid="{00000000-0005-0000-0000-000017080000}"/>
    <cellStyle name="Normalny 60 2" xfId="1625" xr:uid="{00000000-0005-0000-0000-000018080000}"/>
    <cellStyle name="Normalny 60 2 2" xfId="1626" xr:uid="{00000000-0005-0000-0000-000019080000}"/>
    <cellStyle name="Normalny 60 2 2 2" xfId="2189" xr:uid="{00000000-0005-0000-0000-00001A080000}"/>
    <cellStyle name="Normalny 60 2 2 2 2" xfId="2564" xr:uid="{00000000-0005-0000-0000-00001B080000}"/>
    <cellStyle name="Normalny 60 2 2 2 2 2" xfId="3322" xr:uid="{8B90CCD4-9A8E-44A7-8831-7CF5912DA90E}"/>
    <cellStyle name="Normalny 60 2 2 2 3" xfId="2951" xr:uid="{F960B3B3-5AF2-4FFD-B8FA-9C9BA7795571}"/>
    <cellStyle name="Normalny 60 2 2 3" xfId="2379" xr:uid="{00000000-0005-0000-0000-00001C080000}"/>
    <cellStyle name="Normalny 60 2 2 3 2" xfId="3137" xr:uid="{E5D4206A-6819-4353-B63E-CE271210B0F4}"/>
    <cellStyle name="Normalny 60 2 2 4" xfId="2766" xr:uid="{F0D729A9-6E21-4655-B55A-B4816A745D4E}"/>
    <cellStyle name="Normalny 60 2 3" xfId="2188" xr:uid="{00000000-0005-0000-0000-00001D080000}"/>
    <cellStyle name="Normalny 60 2 3 2" xfId="2563" xr:uid="{00000000-0005-0000-0000-00001E080000}"/>
    <cellStyle name="Normalny 60 2 3 2 2" xfId="3321" xr:uid="{1FF41E2E-1292-42F6-96D2-599BC7D6E8F5}"/>
    <cellStyle name="Normalny 60 2 3 3" xfId="2950" xr:uid="{612F98F5-AB89-4F10-A45A-FBF0C5414247}"/>
    <cellStyle name="Normalny 60 2 4" xfId="2378" xr:uid="{00000000-0005-0000-0000-00001F080000}"/>
    <cellStyle name="Normalny 60 2 4 2" xfId="3136" xr:uid="{DB3C76D2-4E1D-4293-B3A5-C58977B6FAB1}"/>
    <cellStyle name="Normalny 60 2 5" xfId="2765" xr:uid="{DDB06B24-7435-4AA5-A55E-60747BF0871F}"/>
    <cellStyle name="Normalny 60 3" xfId="1627" xr:uid="{00000000-0005-0000-0000-000020080000}"/>
    <cellStyle name="Normalny 60 3 2" xfId="2190" xr:uid="{00000000-0005-0000-0000-000021080000}"/>
    <cellStyle name="Normalny 60 3 2 2" xfId="2565" xr:uid="{00000000-0005-0000-0000-000022080000}"/>
    <cellStyle name="Normalny 60 3 2 2 2" xfId="3323" xr:uid="{652BFD6E-5E1A-4021-B3C1-E668E4A9777C}"/>
    <cellStyle name="Normalny 60 3 2 3" xfId="2952" xr:uid="{E2D125F5-AE7A-42F7-AB62-5B708C81EBB8}"/>
    <cellStyle name="Normalny 60 3 3" xfId="2380" xr:uid="{00000000-0005-0000-0000-000023080000}"/>
    <cellStyle name="Normalny 60 3 3 2" xfId="3138" xr:uid="{9257EF55-2C87-473E-BDF5-694708B2CF8B}"/>
    <cellStyle name="Normalny 60 3 4" xfId="2767" xr:uid="{46059895-C1FB-49BB-81BF-D7EF20924743}"/>
    <cellStyle name="Normalny 60 4" xfId="2187" xr:uid="{00000000-0005-0000-0000-000024080000}"/>
    <cellStyle name="Normalny 60 4 2" xfId="2562" xr:uid="{00000000-0005-0000-0000-000025080000}"/>
    <cellStyle name="Normalny 60 4 2 2" xfId="3320" xr:uid="{88F4D50F-0D5C-45BD-B9F2-1704CED123E3}"/>
    <cellStyle name="Normalny 60 4 3" xfId="2949" xr:uid="{ADEDFCD1-A125-4C2F-8929-3E2DC974B439}"/>
    <cellStyle name="Normalny 60 5" xfId="2377" xr:uid="{00000000-0005-0000-0000-000026080000}"/>
    <cellStyle name="Normalny 60 5 2" xfId="3135" xr:uid="{EAC34492-901D-4526-ABA5-6C9870CD0D71}"/>
    <cellStyle name="Normalny 60 6" xfId="2764" xr:uid="{1485CB00-288F-4378-AAF0-B7E1B8EADF21}"/>
    <cellStyle name="Normalny 61" xfId="1628" xr:uid="{00000000-0005-0000-0000-000027080000}"/>
    <cellStyle name="Normalny 61 2" xfId="1629" xr:uid="{00000000-0005-0000-0000-000028080000}"/>
    <cellStyle name="Normalny 61 2 2" xfId="2192" xr:uid="{00000000-0005-0000-0000-000029080000}"/>
    <cellStyle name="Normalny 61 2 2 2" xfId="2567" xr:uid="{00000000-0005-0000-0000-00002A080000}"/>
    <cellStyle name="Normalny 61 2 2 2 2" xfId="3325" xr:uid="{064C267C-184C-43BB-A5F2-8B5C44E2AE4E}"/>
    <cellStyle name="Normalny 61 2 2 3" xfId="2954" xr:uid="{62FF17B8-F30D-4BE0-9085-00A88D07693B}"/>
    <cellStyle name="Normalny 61 2 3" xfId="2382" xr:uid="{00000000-0005-0000-0000-00002B080000}"/>
    <cellStyle name="Normalny 61 2 3 2" xfId="3140" xr:uid="{3DA00F3A-6406-4582-B5C1-CF7A99E6BA29}"/>
    <cellStyle name="Normalny 61 2 4" xfId="2769" xr:uid="{904EFFEC-2B22-4DB2-94F5-0556A6CF9010}"/>
    <cellStyle name="Normalny 61 3" xfId="2191" xr:uid="{00000000-0005-0000-0000-00002C080000}"/>
    <cellStyle name="Normalny 61 3 2" xfId="2566" xr:uid="{00000000-0005-0000-0000-00002D080000}"/>
    <cellStyle name="Normalny 61 3 2 2" xfId="3324" xr:uid="{69ECA62A-645D-4153-A4D3-00F9F4D672CE}"/>
    <cellStyle name="Normalny 61 3 3" xfId="2953" xr:uid="{C02B04FA-21CE-40F2-9F5D-B4E8602D17D1}"/>
    <cellStyle name="Normalny 61 4" xfId="2381" xr:uid="{00000000-0005-0000-0000-00002E080000}"/>
    <cellStyle name="Normalny 61 4 2" xfId="3139" xr:uid="{AC52678A-EEA4-4974-BAD2-BC7353032C87}"/>
    <cellStyle name="Normalny 61 5" xfId="2768" xr:uid="{28B6A58B-2B93-4490-A817-50951789254B}"/>
    <cellStyle name="Normalny 62" xfId="1630" xr:uid="{00000000-0005-0000-0000-00002F080000}"/>
    <cellStyle name="Normalny 62 2" xfId="1631" xr:uid="{00000000-0005-0000-0000-000030080000}"/>
    <cellStyle name="Normalny 62 2 2" xfId="2194" xr:uid="{00000000-0005-0000-0000-000031080000}"/>
    <cellStyle name="Normalny 62 2 2 2" xfId="2569" xr:uid="{00000000-0005-0000-0000-000032080000}"/>
    <cellStyle name="Normalny 62 2 2 2 2" xfId="3327" xr:uid="{3A2A5567-C771-4C43-883C-D955815B9CD7}"/>
    <cellStyle name="Normalny 62 2 2 3" xfId="2956" xr:uid="{E9AAE6A8-2D22-488F-9240-DEA3A8E0BD6F}"/>
    <cellStyle name="Normalny 62 2 3" xfId="2384" xr:uid="{00000000-0005-0000-0000-000033080000}"/>
    <cellStyle name="Normalny 62 2 3 2" xfId="3142" xr:uid="{2859C936-340E-48C1-B90F-A58EEE99B01F}"/>
    <cellStyle name="Normalny 62 2 4" xfId="2771" xr:uid="{F7F71F4B-2CB4-43B9-8527-F6032B37323F}"/>
    <cellStyle name="Normalny 62 3" xfId="2193" xr:uid="{00000000-0005-0000-0000-000034080000}"/>
    <cellStyle name="Normalny 62 3 2" xfId="2568" xr:uid="{00000000-0005-0000-0000-000035080000}"/>
    <cellStyle name="Normalny 62 3 2 2" xfId="3326" xr:uid="{4BF17EC6-CF1F-46C9-AF83-DAEA17D36E35}"/>
    <cellStyle name="Normalny 62 3 3" xfId="2955" xr:uid="{56EFC4A9-B4EC-434A-B5AB-3461F6736F14}"/>
    <cellStyle name="Normalny 62 4" xfId="2383" xr:uid="{00000000-0005-0000-0000-000036080000}"/>
    <cellStyle name="Normalny 62 4 2" xfId="3141" xr:uid="{B1CE9995-B303-46F4-B99D-0DAB085CF56C}"/>
    <cellStyle name="Normalny 62 5" xfId="2770" xr:uid="{8EC3F5A5-7EE7-4685-A7CA-7CEB3D5F499C}"/>
    <cellStyle name="Normalny 63" xfId="1632" xr:uid="{00000000-0005-0000-0000-000037080000}"/>
    <cellStyle name="Normalny 63 2" xfId="1633" xr:uid="{00000000-0005-0000-0000-000038080000}"/>
    <cellStyle name="Normalny 63 2 2" xfId="2196" xr:uid="{00000000-0005-0000-0000-000039080000}"/>
    <cellStyle name="Normalny 63 2 2 2" xfId="2571" xr:uid="{00000000-0005-0000-0000-00003A080000}"/>
    <cellStyle name="Normalny 63 2 2 2 2" xfId="3329" xr:uid="{FBF1DCBC-8DF4-4772-9BBB-C72E90183EA0}"/>
    <cellStyle name="Normalny 63 2 2 3" xfId="2958" xr:uid="{3A30B165-8D72-40B7-AD47-E261A963AD38}"/>
    <cellStyle name="Normalny 63 2 3" xfId="2386" xr:uid="{00000000-0005-0000-0000-00003B080000}"/>
    <cellStyle name="Normalny 63 2 3 2" xfId="3144" xr:uid="{6ACBEDD1-AF3B-4E26-A2AD-9056428BD73C}"/>
    <cellStyle name="Normalny 63 2 4" xfId="2773" xr:uid="{990A1900-801F-4F92-AE66-B24A16F3837F}"/>
    <cellStyle name="Normalny 63 3" xfId="2195" xr:uid="{00000000-0005-0000-0000-00003C080000}"/>
    <cellStyle name="Normalny 63 3 2" xfId="2570" xr:uid="{00000000-0005-0000-0000-00003D080000}"/>
    <cellStyle name="Normalny 63 3 2 2" xfId="3328" xr:uid="{DB86DC90-8ED7-4BAB-8E88-4556F0529017}"/>
    <cellStyle name="Normalny 63 3 3" xfId="2957" xr:uid="{E18F682F-58F2-4DC1-B03F-01D5223AFC69}"/>
    <cellStyle name="Normalny 63 4" xfId="2385" xr:uid="{00000000-0005-0000-0000-00003E080000}"/>
    <cellStyle name="Normalny 63 4 2" xfId="3143" xr:uid="{487C3D79-23AB-46F4-BC01-6C3239C60CA1}"/>
    <cellStyle name="Normalny 63 5" xfId="2772" xr:uid="{F81579DC-4C3D-46F2-AAB4-85A1B3FDC424}"/>
    <cellStyle name="Normalny 64" xfId="1634" xr:uid="{00000000-0005-0000-0000-00003F080000}"/>
    <cellStyle name="Normalny 65" xfId="1635" xr:uid="{00000000-0005-0000-0000-000040080000}"/>
    <cellStyle name="Normalny 65 2" xfId="1636" xr:uid="{00000000-0005-0000-0000-000041080000}"/>
    <cellStyle name="Normalny 65 2 2" xfId="2198" xr:uid="{00000000-0005-0000-0000-000042080000}"/>
    <cellStyle name="Normalny 65 2 2 2" xfId="2573" xr:uid="{00000000-0005-0000-0000-000043080000}"/>
    <cellStyle name="Normalny 65 2 2 2 2" xfId="3331" xr:uid="{6B7F01E4-4726-487C-969E-A8B8F191A95A}"/>
    <cellStyle name="Normalny 65 2 2 3" xfId="2960" xr:uid="{0E7A132E-1BBE-49FF-A452-8E30928ABEE6}"/>
    <cellStyle name="Normalny 65 2 3" xfId="2388" xr:uid="{00000000-0005-0000-0000-000044080000}"/>
    <cellStyle name="Normalny 65 2 3 2" xfId="3146" xr:uid="{B6D5C32C-818D-4910-B3A0-1EA4C75C01EB}"/>
    <cellStyle name="Normalny 65 2 4" xfId="2775" xr:uid="{F5EBB6EA-76BF-481A-B7BA-AECB8E21FCB5}"/>
    <cellStyle name="Normalny 65 3" xfId="2197" xr:uid="{00000000-0005-0000-0000-000045080000}"/>
    <cellStyle name="Normalny 65 3 2" xfId="2572" xr:uid="{00000000-0005-0000-0000-000046080000}"/>
    <cellStyle name="Normalny 65 3 2 2" xfId="3330" xr:uid="{267B2D8D-D04F-452B-9542-E216C8D92E61}"/>
    <cellStyle name="Normalny 65 3 3" xfId="2959" xr:uid="{C392A0E0-9701-4882-9A99-227158AFC0A8}"/>
    <cellStyle name="Normalny 65 4" xfId="2387" xr:uid="{00000000-0005-0000-0000-000047080000}"/>
    <cellStyle name="Normalny 65 4 2" xfId="3145" xr:uid="{578B871B-7EE1-4176-BC8B-665863112118}"/>
    <cellStyle name="Normalny 65 5" xfId="2774" xr:uid="{DBB36C24-5192-4C6D-BA54-3AC2FE1AA7D6}"/>
    <cellStyle name="Normalny 66" xfId="1637" xr:uid="{00000000-0005-0000-0000-000048080000}"/>
    <cellStyle name="Normalny 66 2" xfId="1638" xr:uid="{00000000-0005-0000-0000-000049080000}"/>
    <cellStyle name="Normalny 66 2 2" xfId="2200" xr:uid="{00000000-0005-0000-0000-00004A080000}"/>
    <cellStyle name="Normalny 66 2 2 2" xfId="2575" xr:uid="{00000000-0005-0000-0000-00004B080000}"/>
    <cellStyle name="Normalny 66 2 2 2 2" xfId="3333" xr:uid="{4030017D-CF0D-43FD-A6AB-136A1F1FCBC1}"/>
    <cellStyle name="Normalny 66 2 2 3" xfId="2962" xr:uid="{38B84E94-8C6A-4297-8482-0390E873861C}"/>
    <cellStyle name="Normalny 66 2 3" xfId="2390" xr:uid="{00000000-0005-0000-0000-00004C080000}"/>
    <cellStyle name="Normalny 66 2 3 2" xfId="3148" xr:uid="{A73F3E07-FDF6-4840-8BE0-FE92B7CA22A3}"/>
    <cellStyle name="Normalny 66 2 4" xfId="2777" xr:uid="{D8937DC0-2D48-4F9F-8E4A-8F4E7A409C39}"/>
    <cellStyle name="Normalny 66 3" xfId="2199" xr:uid="{00000000-0005-0000-0000-00004D080000}"/>
    <cellStyle name="Normalny 66 3 2" xfId="2574" xr:uid="{00000000-0005-0000-0000-00004E080000}"/>
    <cellStyle name="Normalny 66 3 2 2" xfId="3332" xr:uid="{BC13FFB0-35B1-4805-9181-7959CF696E1F}"/>
    <cellStyle name="Normalny 66 3 3" xfId="2961" xr:uid="{5C3A58B8-B3BE-4DE3-8BAE-2C3F7F9AD982}"/>
    <cellStyle name="Normalny 66 4" xfId="2389" xr:uid="{00000000-0005-0000-0000-00004F080000}"/>
    <cellStyle name="Normalny 66 4 2" xfId="3147" xr:uid="{79FA3BF8-711F-46D1-AC8F-C7449CD24681}"/>
    <cellStyle name="Normalny 66 5" xfId="2776" xr:uid="{FA2B403D-B3E9-4135-9B8E-2A6D6028239C}"/>
    <cellStyle name="Normalny 67" xfId="1639" xr:uid="{00000000-0005-0000-0000-000050080000}"/>
    <cellStyle name="Normalny 67 2" xfId="1640" xr:uid="{00000000-0005-0000-0000-000051080000}"/>
    <cellStyle name="Normalny 67 2 2" xfId="2202" xr:uid="{00000000-0005-0000-0000-000052080000}"/>
    <cellStyle name="Normalny 67 2 2 2" xfId="2577" xr:uid="{00000000-0005-0000-0000-000053080000}"/>
    <cellStyle name="Normalny 67 2 2 2 2" xfId="3335" xr:uid="{99B3A5E8-FC5A-4293-9DCB-5774BCA59B43}"/>
    <cellStyle name="Normalny 67 2 2 3" xfId="2964" xr:uid="{84F74617-A01E-4FEE-8742-D41914BFBDEA}"/>
    <cellStyle name="Normalny 67 2 3" xfId="2392" xr:uid="{00000000-0005-0000-0000-000054080000}"/>
    <cellStyle name="Normalny 67 2 3 2" xfId="3150" xr:uid="{5B288C4E-6C3D-48EB-B98F-E4BE55551DF5}"/>
    <cellStyle name="Normalny 67 2 4" xfId="2779" xr:uid="{695B1772-B66D-4647-A81D-4726066DD50A}"/>
    <cellStyle name="Normalny 67 3" xfId="2201" xr:uid="{00000000-0005-0000-0000-000055080000}"/>
    <cellStyle name="Normalny 67 3 2" xfId="2576" xr:uid="{00000000-0005-0000-0000-000056080000}"/>
    <cellStyle name="Normalny 67 3 2 2" xfId="3334" xr:uid="{F4BACD03-7348-4257-9ECE-7A78839137E3}"/>
    <cellStyle name="Normalny 67 3 3" xfId="2963" xr:uid="{AFB438B7-A6F5-4137-922C-1087B1BDA240}"/>
    <cellStyle name="Normalny 67 4" xfId="2391" xr:uid="{00000000-0005-0000-0000-000057080000}"/>
    <cellStyle name="Normalny 67 4 2" xfId="3149" xr:uid="{F7A8970D-0EFF-4785-9F21-21D06FE8FCE9}"/>
    <cellStyle name="Normalny 67 5" xfId="2778" xr:uid="{F585F235-8463-4F01-B407-ABF390646F56}"/>
    <cellStyle name="Normalny 68" xfId="1641" xr:uid="{00000000-0005-0000-0000-000058080000}"/>
    <cellStyle name="Normalny 68 2" xfId="1642" xr:uid="{00000000-0005-0000-0000-000059080000}"/>
    <cellStyle name="Normalny 68 2 2" xfId="2204" xr:uid="{00000000-0005-0000-0000-00005A080000}"/>
    <cellStyle name="Normalny 68 2 2 2" xfId="2579" xr:uid="{00000000-0005-0000-0000-00005B080000}"/>
    <cellStyle name="Normalny 68 2 2 2 2" xfId="3337" xr:uid="{0564C870-BAAA-4725-8BF0-C87B75980FAE}"/>
    <cellStyle name="Normalny 68 2 2 3" xfId="2966" xr:uid="{90EEEBDD-150D-4228-90B4-DDF777E97D9A}"/>
    <cellStyle name="Normalny 68 2 3" xfId="2394" xr:uid="{00000000-0005-0000-0000-00005C080000}"/>
    <cellStyle name="Normalny 68 2 3 2" xfId="3152" xr:uid="{064ED12B-4B61-453D-8750-3A1A9A96F39A}"/>
    <cellStyle name="Normalny 68 2 4" xfId="2781" xr:uid="{5F1F65F9-369B-4788-9E80-97A1E3CCE20E}"/>
    <cellStyle name="Normalny 68 3" xfId="2203" xr:uid="{00000000-0005-0000-0000-00005D080000}"/>
    <cellStyle name="Normalny 68 3 2" xfId="2578" xr:uid="{00000000-0005-0000-0000-00005E080000}"/>
    <cellStyle name="Normalny 68 3 2 2" xfId="3336" xr:uid="{1FC01B3E-ED03-482E-ABB0-6DB6E9B28B00}"/>
    <cellStyle name="Normalny 68 3 3" xfId="2965" xr:uid="{7DE86CB1-3CCB-4241-90E1-9EDD6CC89EBD}"/>
    <cellStyle name="Normalny 68 4" xfId="2393" xr:uid="{00000000-0005-0000-0000-00005F080000}"/>
    <cellStyle name="Normalny 68 4 2" xfId="3151" xr:uid="{A3DA65E8-5F1C-4EB8-8DB3-709907041EFD}"/>
    <cellStyle name="Normalny 68 5" xfId="2780" xr:uid="{E2E82CF9-01EA-40F2-9A02-D692115E522D}"/>
    <cellStyle name="Normalny 69" xfId="1643" xr:uid="{00000000-0005-0000-0000-000060080000}"/>
    <cellStyle name="Normalny 69 2" xfId="1644" xr:uid="{00000000-0005-0000-0000-000061080000}"/>
    <cellStyle name="Normalny 69 2 2" xfId="2206" xr:uid="{00000000-0005-0000-0000-000062080000}"/>
    <cellStyle name="Normalny 69 2 2 2" xfId="2581" xr:uid="{00000000-0005-0000-0000-000063080000}"/>
    <cellStyle name="Normalny 69 2 2 2 2" xfId="3339" xr:uid="{30279F5A-2531-4AD6-AC3A-C52C29FBB239}"/>
    <cellStyle name="Normalny 69 2 2 3" xfId="2968" xr:uid="{2D2E4EFC-5709-4C54-A8F8-3BBA69A3960D}"/>
    <cellStyle name="Normalny 69 2 3" xfId="2396" xr:uid="{00000000-0005-0000-0000-000064080000}"/>
    <cellStyle name="Normalny 69 2 3 2" xfId="3154" xr:uid="{ABB4EE67-FB6C-48A9-B9CB-0580FFC32DF0}"/>
    <cellStyle name="Normalny 69 2 4" xfId="2783" xr:uid="{5B2D92DE-EB3A-468E-A6E1-237C6BAC7D32}"/>
    <cellStyle name="Normalny 69 3" xfId="2205" xr:uid="{00000000-0005-0000-0000-000065080000}"/>
    <cellStyle name="Normalny 69 3 2" xfId="2580" xr:uid="{00000000-0005-0000-0000-000066080000}"/>
    <cellStyle name="Normalny 69 3 2 2" xfId="3338" xr:uid="{FCFE9977-4425-4C09-8FDD-8AD253397D9F}"/>
    <cellStyle name="Normalny 69 3 3" xfId="2967" xr:uid="{2E9328D9-0DDE-4C6D-89EB-9323C98CD87E}"/>
    <cellStyle name="Normalny 69 4" xfId="2395" xr:uid="{00000000-0005-0000-0000-000067080000}"/>
    <cellStyle name="Normalny 69 4 2" xfId="3153" xr:uid="{41434838-1685-41EC-BFED-331F363E79F7}"/>
    <cellStyle name="Normalny 69 5" xfId="2782" xr:uid="{0D792BBF-5E0C-482A-9A7F-820BC2D35232}"/>
    <cellStyle name="Normalny 7" xfId="1645" xr:uid="{00000000-0005-0000-0000-000068080000}"/>
    <cellStyle name="Normalny 7 10" xfId="1646" xr:uid="{00000000-0005-0000-0000-000069080000}"/>
    <cellStyle name="Normalny 7 2" xfId="1647" xr:uid="{00000000-0005-0000-0000-00006A080000}"/>
    <cellStyle name="Normalny 7 2 2" xfId="1648" xr:uid="{00000000-0005-0000-0000-00006B080000}"/>
    <cellStyle name="Normalny 7 2 2 2" xfId="1649" xr:uid="{00000000-0005-0000-0000-00006C080000}"/>
    <cellStyle name="Normalny 7 2 2 2 2" xfId="1650" xr:uid="{00000000-0005-0000-0000-00006D080000}"/>
    <cellStyle name="Normalny 7 2 2 2 2 2" xfId="1651" xr:uid="{00000000-0005-0000-0000-00006E080000}"/>
    <cellStyle name="Normalny 7 2 2 2 2 2 2" xfId="1652" xr:uid="{00000000-0005-0000-0000-00006F080000}"/>
    <cellStyle name="Normalny 7 2 2 2 2 2 2 2" xfId="1653" xr:uid="{00000000-0005-0000-0000-000070080000}"/>
    <cellStyle name="Normalny 7 2 2 2 2 2 3" xfId="1654" xr:uid="{00000000-0005-0000-0000-000071080000}"/>
    <cellStyle name="Normalny 7 2 2 2 2 2_RPP" xfId="1655" xr:uid="{00000000-0005-0000-0000-000072080000}"/>
    <cellStyle name="Normalny 7 2 2 2 2 3" xfId="1656" xr:uid="{00000000-0005-0000-0000-000073080000}"/>
    <cellStyle name="Normalny 7 2 2 2 2 3 2" xfId="1657" xr:uid="{00000000-0005-0000-0000-000074080000}"/>
    <cellStyle name="Normalny 7 2 2 2 2 4" xfId="1658" xr:uid="{00000000-0005-0000-0000-000075080000}"/>
    <cellStyle name="Normalny 7 2 2 2 2_RPP" xfId="1659" xr:uid="{00000000-0005-0000-0000-000076080000}"/>
    <cellStyle name="Normalny 7 2 2 2 3" xfId="1660" xr:uid="{00000000-0005-0000-0000-000077080000}"/>
    <cellStyle name="Normalny 7 2 2 2 3 2" xfId="1661" xr:uid="{00000000-0005-0000-0000-000078080000}"/>
    <cellStyle name="Normalny 7 2 2 2 3 2 2" xfId="1662" xr:uid="{00000000-0005-0000-0000-000079080000}"/>
    <cellStyle name="Normalny 7 2 2 2 3 3" xfId="1663" xr:uid="{00000000-0005-0000-0000-00007A080000}"/>
    <cellStyle name="Normalny 7 2 2 2 3_RPP" xfId="1664" xr:uid="{00000000-0005-0000-0000-00007B080000}"/>
    <cellStyle name="Normalny 7 2 2 2 4" xfId="1665" xr:uid="{00000000-0005-0000-0000-00007C080000}"/>
    <cellStyle name="Normalny 7 2 2 2 4 2" xfId="1666" xr:uid="{00000000-0005-0000-0000-00007D080000}"/>
    <cellStyle name="Normalny 7 2 2 2 5" xfId="1667" xr:uid="{00000000-0005-0000-0000-00007E080000}"/>
    <cellStyle name="Normalny 7 2 2 2_RPP" xfId="1668" xr:uid="{00000000-0005-0000-0000-00007F080000}"/>
    <cellStyle name="Normalny 7 2 2 3" xfId="1669" xr:uid="{00000000-0005-0000-0000-000080080000}"/>
    <cellStyle name="Normalny 7 2 2 3 2" xfId="1670" xr:uid="{00000000-0005-0000-0000-000081080000}"/>
    <cellStyle name="Normalny 7 2 2 3 2 2" xfId="1671" xr:uid="{00000000-0005-0000-0000-000082080000}"/>
    <cellStyle name="Normalny 7 2 2 3 2 2 2" xfId="1672" xr:uid="{00000000-0005-0000-0000-000083080000}"/>
    <cellStyle name="Normalny 7 2 2 3 2 2 2 2" xfId="1673" xr:uid="{00000000-0005-0000-0000-000084080000}"/>
    <cellStyle name="Normalny 7 2 2 3 2 2 3" xfId="1674" xr:uid="{00000000-0005-0000-0000-000085080000}"/>
    <cellStyle name="Normalny 7 2 2 3 2 2_RPP" xfId="1675" xr:uid="{00000000-0005-0000-0000-000086080000}"/>
    <cellStyle name="Normalny 7 2 2 3 2 3" xfId="1676" xr:uid="{00000000-0005-0000-0000-000087080000}"/>
    <cellStyle name="Normalny 7 2 2 3 2 3 2" xfId="1677" xr:uid="{00000000-0005-0000-0000-000088080000}"/>
    <cellStyle name="Normalny 7 2 2 3 2 4" xfId="1678" xr:uid="{00000000-0005-0000-0000-000089080000}"/>
    <cellStyle name="Normalny 7 2 2 3 2_RPP" xfId="1679" xr:uid="{00000000-0005-0000-0000-00008A080000}"/>
    <cellStyle name="Normalny 7 2 2 3 3" xfId="1680" xr:uid="{00000000-0005-0000-0000-00008B080000}"/>
    <cellStyle name="Normalny 7 2 2 3 3 2" xfId="1681" xr:uid="{00000000-0005-0000-0000-00008C080000}"/>
    <cellStyle name="Normalny 7 2 2 3 3 2 2" xfId="1682" xr:uid="{00000000-0005-0000-0000-00008D080000}"/>
    <cellStyle name="Normalny 7 2 2 3 3 3" xfId="1683" xr:uid="{00000000-0005-0000-0000-00008E080000}"/>
    <cellStyle name="Normalny 7 2 2 3 3_RPP" xfId="1684" xr:uid="{00000000-0005-0000-0000-00008F080000}"/>
    <cellStyle name="Normalny 7 2 2 3 4" xfId="1685" xr:uid="{00000000-0005-0000-0000-000090080000}"/>
    <cellStyle name="Normalny 7 2 2 3 4 2" xfId="1686" xr:uid="{00000000-0005-0000-0000-000091080000}"/>
    <cellStyle name="Normalny 7 2 2 3 5" xfId="1687" xr:uid="{00000000-0005-0000-0000-000092080000}"/>
    <cellStyle name="Normalny 7 2 2 3_RPP" xfId="1688" xr:uid="{00000000-0005-0000-0000-000093080000}"/>
    <cellStyle name="Normalny 7 2 2 4" xfId="1689" xr:uid="{00000000-0005-0000-0000-000094080000}"/>
    <cellStyle name="Normalny 7 2 2 4 2" xfId="1690" xr:uid="{00000000-0005-0000-0000-000095080000}"/>
    <cellStyle name="Normalny 7 2 2 4 2 2" xfId="1691" xr:uid="{00000000-0005-0000-0000-000096080000}"/>
    <cellStyle name="Normalny 7 2 2 4 2 2 2" xfId="1692" xr:uid="{00000000-0005-0000-0000-000097080000}"/>
    <cellStyle name="Normalny 7 2 2 4 2 3" xfId="1693" xr:uid="{00000000-0005-0000-0000-000098080000}"/>
    <cellStyle name="Normalny 7 2 2 4 2_RPP" xfId="1694" xr:uid="{00000000-0005-0000-0000-000099080000}"/>
    <cellStyle name="Normalny 7 2 2 4 3" xfId="1695" xr:uid="{00000000-0005-0000-0000-00009A080000}"/>
    <cellStyle name="Normalny 7 2 2 4 3 2" xfId="1696" xr:uid="{00000000-0005-0000-0000-00009B080000}"/>
    <cellStyle name="Normalny 7 2 2 4 4" xfId="1697" xr:uid="{00000000-0005-0000-0000-00009C080000}"/>
    <cellStyle name="Normalny 7 2 2 4_RPP" xfId="1698" xr:uid="{00000000-0005-0000-0000-00009D080000}"/>
    <cellStyle name="Normalny 7 2 2 5" xfId="1699" xr:uid="{00000000-0005-0000-0000-00009E080000}"/>
    <cellStyle name="Normalny 7 2 2 5 2" xfId="1700" xr:uid="{00000000-0005-0000-0000-00009F080000}"/>
    <cellStyle name="Normalny 7 2 2 5 2 2" xfId="1701" xr:uid="{00000000-0005-0000-0000-0000A0080000}"/>
    <cellStyle name="Normalny 7 2 2 5 3" xfId="1702" xr:uid="{00000000-0005-0000-0000-0000A1080000}"/>
    <cellStyle name="Normalny 7 2 2 5_RPP" xfId="1703" xr:uid="{00000000-0005-0000-0000-0000A2080000}"/>
    <cellStyle name="Normalny 7 2 2 6" xfId="1704" xr:uid="{00000000-0005-0000-0000-0000A3080000}"/>
    <cellStyle name="Normalny 7 2 2 6 2" xfId="1705" xr:uid="{00000000-0005-0000-0000-0000A4080000}"/>
    <cellStyle name="Normalny 7 2 2 7" xfId="1706" xr:uid="{00000000-0005-0000-0000-0000A5080000}"/>
    <cellStyle name="Normalny 7 2 2_RPP" xfId="1707" xr:uid="{00000000-0005-0000-0000-0000A6080000}"/>
    <cellStyle name="Normalny 7 2 3" xfId="1708" xr:uid="{00000000-0005-0000-0000-0000A7080000}"/>
    <cellStyle name="Normalny 7 2 3 2" xfId="1709" xr:uid="{00000000-0005-0000-0000-0000A8080000}"/>
    <cellStyle name="Normalny 7 2 3 2 2" xfId="1710" xr:uid="{00000000-0005-0000-0000-0000A9080000}"/>
    <cellStyle name="Normalny 7 2 3 2 2 2" xfId="1711" xr:uid="{00000000-0005-0000-0000-0000AA080000}"/>
    <cellStyle name="Normalny 7 2 3 2 2 2 2" xfId="1712" xr:uid="{00000000-0005-0000-0000-0000AB080000}"/>
    <cellStyle name="Normalny 7 2 3 2 2 3" xfId="1713" xr:uid="{00000000-0005-0000-0000-0000AC080000}"/>
    <cellStyle name="Normalny 7 2 3 2 2_RPP" xfId="1714" xr:uid="{00000000-0005-0000-0000-0000AD080000}"/>
    <cellStyle name="Normalny 7 2 3 2 3" xfId="1715" xr:uid="{00000000-0005-0000-0000-0000AE080000}"/>
    <cellStyle name="Normalny 7 2 3 2 3 2" xfId="1716" xr:uid="{00000000-0005-0000-0000-0000AF080000}"/>
    <cellStyle name="Normalny 7 2 3 2 4" xfId="1717" xr:uid="{00000000-0005-0000-0000-0000B0080000}"/>
    <cellStyle name="Normalny 7 2 3 2_RPP" xfId="1718" xr:uid="{00000000-0005-0000-0000-0000B1080000}"/>
    <cellStyle name="Normalny 7 2 3 3" xfId="1719" xr:uid="{00000000-0005-0000-0000-0000B2080000}"/>
    <cellStyle name="Normalny 7 2 3 3 2" xfId="1720" xr:uid="{00000000-0005-0000-0000-0000B3080000}"/>
    <cellStyle name="Normalny 7 2 3 3 2 2" xfId="1721" xr:uid="{00000000-0005-0000-0000-0000B4080000}"/>
    <cellStyle name="Normalny 7 2 3 3 3" xfId="1722" xr:uid="{00000000-0005-0000-0000-0000B5080000}"/>
    <cellStyle name="Normalny 7 2 3 3_RPP" xfId="1723" xr:uid="{00000000-0005-0000-0000-0000B6080000}"/>
    <cellStyle name="Normalny 7 2 3 4" xfId="1724" xr:uid="{00000000-0005-0000-0000-0000B7080000}"/>
    <cellStyle name="Normalny 7 2 3 4 2" xfId="1725" xr:uid="{00000000-0005-0000-0000-0000B8080000}"/>
    <cellStyle name="Normalny 7 2 3 5" xfId="1726" xr:uid="{00000000-0005-0000-0000-0000B9080000}"/>
    <cellStyle name="Normalny 7 2 3_RPP" xfId="1727" xr:uid="{00000000-0005-0000-0000-0000BA080000}"/>
    <cellStyle name="Normalny 7 2 4" xfId="1728" xr:uid="{00000000-0005-0000-0000-0000BB080000}"/>
    <cellStyle name="Normalny 7 2 4 2" xfId="1729" xr:uid="{00000000-0005-0000-0000-0000BC080000}"/>
    <cellStyle name="Normalny 7 2 4 2 2" xfId="1730" xr:uid="{00000000-0005-0000-0000-0000BD080000}"/>
    <cellStyle name="Normalny 7 2 4 2 2 2" xfId="1731" xr:uid="{00000000-0005-0000-0000-0000BE080000}"/>
    <cellStyle name="Normalny 7 2 4 2 2 2 2" xfId="1732" xr:uid="{00000000-0005-0000-0000-0000BF080000}"/>
    <cellStyle name="Normalny 7 2 4 2 2 3" xfId="1733" xr:uid="{00000000-0005-0000-0000-0000C0080000}"/>
    <cellStyle name="Normalny 7 2 4 2 2_RPP" xfId="1734" xr:uid="{00000000-0005-0000-0000-0000C1080000}"/>
    <cellStyle name="Normalny 7 2 4 2 3" xfId="1735" xr:uid="{00000000-0005-0000-0000-0000C2080000}"/>
    <cellStyle name="Normalny 7 2 4 2 3 2" xfId="1736" xr:uid="{00000000-0005-0000-0000-0000C3080000}"/>
    <cellStyle name="Normalny 7 2 4 2 4" xfId="1737" xr:uid="{00000000-0005-0000-0000-0000C4080000}"/>
    <cellStyle name="Normalny 7 2 4 2_RPP" xfId="1738" xr:uid="{00000000-0005-0000-0000-0000C5080000}"/>
    <cellStyle name="Normalny 7 2 4 3" xfId="1739" xr:uid="{00000000-0005-0000-0000-0000C6080000}"/>
    <cellStyle name="Normalny 7 2 4 3 2" xfId="1740" xr:uid="{00000000-0005-0000-0000-0000C7080000}"/>
    <cellStyle name="Normalny 7 2 4 3 2 2" xfId="1741" xr:uid="{00000000-0005-0000-0000-0000C8080000}"/>
    <cellStyle name="Normalny 7 2 4 3 3" xfId="1742" xr:uid="{00000000-0005-0000-0000-0000C9080000}"/>
    <cellStyle name="Normalny 7 2 4 3_RPP" xfId="1743" xr:uid="{00000000-0005-0000-0000-0000CA080000}"/>
    <cellStyle name="Normalny 7 2 4 4" xfId="1744" xr:uid="{00000000-0005-0000-0000-0000CB080000}"/>
    <cellStyle name="Normalny 7 2 4 4 2" xfId="1745" xr:uid="{00000000-0005-0000-0000-0000CC080000}"/>
    <cellStyle name="Normalny 7 2 4 5" xfId="1746" xr:uid="{00000000-0005-0000-0000-0000CD080000}"/>
    <cellStyle name="Normalny 7 2 4_RPP" xfId="1747" xr:uid="{00000000-0005-0000-0000-0000CE080000}"/>
    <cellStyle name="Normalny 7 2 5" xfId="1748" xr:uid="{00000000-0005-0000-0000-0000CF080000}"/>
    <cellStyle name="Normalny 7 2 5 2" xfId="1749" xr:uid="{00000000-0005-0000-0000-0000D0080000}"/>
    <cellStyle name="Normalny 7 2 5 2 2" xfId="1750" xr:uid="{00000000-0005-0000-0000-0000D1080000}"/>
    <cellStyle name="Normalny 7 2 5 2 2 2" xfId="1751" xr:uid="{00000000-0005-0000-0000-0000D2080000}"/>
    <cellStyle name="Normalny 7 2 5 2 3" xfId="1752" xr:uid="{00000000-0005-0000-0000-0000D3080000}"/>
    <cellStyle name="Normalny 7 2 5 2_RPP" xfId="1753" xr:uid="{00000000-0005-0000-0000-0000D4080000}"/>
    <cellStyle name="Normalny 7 2 5 3" xfId="1754" xr:uid="{00000000-0005-0000-0000-0000D5080000}"/>
    <cellStyle name="Normalny 7 2 5 3 2" xfId="1755" xr:uid="{00000000-0005-0000-0000-0000D6080000}"/>
    <cellStyle name="Normalny 7 2 5 4" xfId="1756" xr:uid="{00000000-0005-0000-0000-0000D7080000}"/>
    <cellStyle name="Normalny 7 2 5_RPP" xfId="1757" xr:uid="{00000000-0005-0000-0000-0000D8080000}"/>
    <cellStyle name="Normalny 7 2 6" xfId="1758" xr:uid="{00000000-0005-0000-0000-0000D9080000}"/>
    <cellStyle name="Normalny 7 2 6 2" xfId="1759" xr:uid="{00000000-0005-0000-0000-0000DA080000}"/>
    <cellStyle name="Normalny 7 2 6 2 2" xfId="1760" xr:uid="{00000000-0005-0000-0000-0000DB080000}"/>
    <cellStyle name="Normalny 7 2 6 3" xfId="1761" xr:uid="{00000000-0005-0000-0000-0000DC080000}"/>
    <cellStyle name="Normalny 7 2 6_RPP" xfId="1762" xr:uid="{00000000-0005-0000-0000-0000DD080000}"/>
    <cellStyle name="Normalny 7 2 7" xfId="1763" xr:uid="{00000000-0005-0000-0000-0000DE080000}"/>
    <cellStyle name="Normalny 7 2 7 2" xfId="1764" xr:uid="{00000000-0005-0000-0000-0000DF080000}"/>
    <cellStyle name="Normalny 7 2 8" xfId="1765" xr:uid="{00000000-0005-0000-0000-0000E0080000}"/>
    <cellStyle name="Normalny 7 2_RPP" xfId="1766" xr:uid="{00000000-0005-0000-0000-0000E1080000}"/>
    <cellStyle name="Normalny 7 3" xfId="1767" xr:uid="{00000000-0005-0000-0000-0000E2080000}"/>
    <cellStyle name="Normalny 7 3 2" xfId="1768" xr:uid="{00000000-0005-0000-0000-0000E3080000}"/>
    <cellStyle name="Normalny 7 3 2 2" xfId="1769" xr:uid="{00000000-0005-0000-0000-0000E4080000}"/>
    <cellStyle name="Normalny 7 3 2 2 2" xfId="1770" xr:uid="{00000000-0005-0000-0000-0000E5080000}"/>
    <cellStyle name="Normalny 7 3 2 2 2 2" xfId="1771" xr:uid="{00000000-0005-0000-0000-0000E6080000}"/>
    <cellStyle name="Normalny 7 3 2 2 2 2 2" xfId="1772" xr:uid="{00000000-0005-0000-0000-0000E7080000}"/>
    <cellStyle name="Normalny 7 3 2 2 2 3" xfId="1773" xr:uid="{00000000-0005-0000-0000-0000E8080000}"/>
    <cellStyle name="Normalny 7 3 2 2 2_RPP" xfId="1774" xr:uid="{00000000-0005-0000-0000-0000E9080000}"/>
    <cellStyle name="Normalny 7 3 2 2 3" xfId="1775" xr:uid="{00000000-0005-0000-0000-0000EA080000}"/>
    <cellStyle name="Normalny 7 3 2 2 3 2" xfId="1776" xr:uid="{00000000-0005-0000-0000-0000EB080000}"/>
    <cellStyle name="Normalny 7 3 2 2 4" xfId="1777" xr:uid="{00000000-0005-0000-0000-0000EC080000}"/>
    <cellStyle name="Normalny 7 3 2 2_RPP" xfId="1778" xr:uid="{00000000-0005-0000-0000-0000ED080000}"/>
    <cellStyle name="Normalny 7 3 2 3" xfId="1779" xr:uid="{00000000-0005-0000-0000-0000EE080000}"/>
    <cellStyle name="Normalny 7 3 2 3 2" xfId="1780" xr:uid="{00000000-0005-0000-0000-0000EF080000}"/>
    <cellStyle name="Normalny 7 3 2 3 2 2" xfId="1781" xr:uid="{00000000-0005-0000-0000-0000F0080000}"/>
    <cellStyle name="Normalny 7 3 2 3 3" xfId="1782" xr:uid="{00000000-0005-0000-0000-0000F1080000}"/>
    <cellStyle name="Normalny 7 3 2 3_RPP" xfId="1783" xr:uid="{00000000-0005-0000-0000-0000F2080000}"/>
    <cellStyle name="Normalny 7 3 2 4" xfId="1784" xr:uid="{00000000-0005-0000-0000-0000F3080000}"/>
    <cellStyle name="Normalny 7 3 2 4 2" xfId="1785" xr:uid="{00000000-0005-0000-0000-0000F4080000}"/>
    <cellStyle name="Normalny 7 3 2 5" xfId="1786" xr:uid="{00000000-0005-0000-0000-0000F5080000}"/>
    <cellStyle name="Normalny 7 3 2_RPP" xfId="1787" xr:uid="{00000000-0005-0000-0000-0000F6080000}"/>
    <cellStyle name="Normalny 7 3 3" xfId="1788" xr:uid="{00000000-0005-0000-0000-0000F7080000}"/>
    <cellStyle name="Normalny 7 3 3 2" xfId="1789" xr:uid="{00000000-0005-0000-0000-0000F8080000}"/>
    <cellStyle name="Normalny 7 3 3 2 2" xfId="1790" xr:uid="{00000000-0005-0000-0000-0000F9080000}"/>
    <cellStyle name="Normalny 7 3 3 2 2 2" xfId="1791" xr:uid="{00000000-0005-0000-0000-0000FA080000}"/>
    <cellStyle name="Normalny 7 3 3 2 2 2 2" xfId="1792" xr:uid="{00000000-0005-0000-0000-0000FB080000}"/>
    <cellStyle name="Normalny 7 3 3 2 2 3" xfId="1793" xr:uid="{00000000-0005-0000-0000-0000FC080000}"/>
    <cellStyle name="Normalny 7 3 3 2 2_RPP" xfId="1794" xr:uid="{00000000-0005-0000-0000-0000FD080000}"/>
    <cellStyle name="Normalny 7 3 3 2 3" xfId="1795" xr:uid="{00000000-0005-0000-0000-0000FE080000}"/>
    <cellStyle name="Normalny 7 3 3 2 3 2" xfId="1796" xr:uid="{00000000-0005-0000-0000-0000FF080000}"/>
    <cellStyle name="Normalny 7 3 3 2 4" xfId="1797" xr:uid="{00000000-0005-0000-0000-000000090000}"/>
    <cellStyle name="Normalny 7 3 3 2_RPP" xfId="1798" xr:uid="{00000000-0005-0000-0000-000001090000}"/>
    <cellStyle name="Normalny 7 3 3 3" xfId="1799" xr:uid="{00000000-0005-0000-0000-000002090000}"/>
    <cellStyle name="Normalny 7 3 3 3 2" xfId="1800" xr:uid="{00000000-0005-0000-0000-000003090000}"/>
    <cellStyle name="Normalny 7 3 3 3 2 2" xfId="1801" xr:uid="{00000000-0005-0000-0000-000004090000}"/>
    <cellStyle name="Normalny 7 3 3 3 3" xfId="1802" xr:uid="{00000000-0005-0000-0000-000005090000}"/>
    <cellStyle name="Normalny 7 3 3 3_RPP" xfId="1803" xr:uid="{00000000-0005-0000-0000-000006090000}"/>
    <cellStyle name="Normalny 7 3 3 4" xfId="1804" xr:uid="{00000000-0005-0000-0000-000007090000}"/>
    <cellStyle name="Normalny 7 3 3 4 2" xfId="1805" xr:uid="{00000000-0005-0000-0000-000008090000}"/>
    <cellStyle name="Normalny 7 3 3 5" xfId="1806" xr:uid="{00000000-0005-0000-0000-000009090000}"/>
    <cellStyle name="Normalny 7 3 3_RPP" xfId="1807" xr:uid="{00000000-0005-0000-0000-00000A090000}"/>
    <cellStyle name="Normalny 7 3 4" xfId="1808" xr:uid="{00000000-0005-0000-0000-00000B090000}"/>
    <cellStyle name="Normalny 7 3 4 2" xfId="1809" xr:uid="{00000000-0005-0000-0000-00000C090000}"/>
    <cellStyle name="Normalny 7 3 4 2 2" xfId="1810" xr:uid="{00000000-0005-0000-0000-00000D090000}"/>
    <cellStyle name="Normalny 7 3 4 2 2 2" xfId="1811" xr:uid="{00000000-0005-0000-0000-00000E090000}"/>
    <cellStyle name="Normalny 7 3 4 2 3" xfId="1812" xr:uid="{00000000-0005-0000-0000-00000F090000}"/>
    <cellStyle name="Normalny 7 3 4 2_RPP" xfId="1813" xr:uid="{00000000-0005-0000-0000-000010090000}"/>
    <cellStyle name="Normalny 7 3 4 3" xfId="1814" xr:uid="{00000000-0005-0000-0000-000011090000}"/>
    <cellStyle name="Normalny 7 3 4 3 2" xfId="1815" xr:uid="{00000000-0005-0000-0000-000012090000}"/>
    <cellStyle name="Normalny 7 3 4 4" xfId="1816" xr:uid="{00000000-0005-0000-0000-000013090000}"/>
    <cellStyle name="Normalny 7 3 4_RPP" xfId="1817" xr:uid="{00000000-0005-0000-0000-000014090000}"/>
    <cellStyle name="Normalny 7 3 5" xfId="1818" xr:uid="{00000000-0005-0000-0000-000015090000}"/>
    <cellStyle name="Normalny 7 3 5 2" xfId="1819" xr:uid="{00000000-0005-0000-0000-000016090000}"/>
    <cellStyle name="Normalny 7 3 5 2 2" xfId="1820" xr:uid="{00000000-0005-0000-0000-000017090000}"/>
    <cellStyle name="Normalny 7 3 5 3" xfId="1821" xr:uid="{00000000-0005-0000-0000-000018090000}"/>
    <cellStyle name="Normalny 7 3 5_RPP" xfId="1822" xr:uid="{00000000-0005-0000-0000-000019090000}"/>
    <cellStyle name="Normalny 7 3 6" xfId="1823" xr:uid="{00000000-0005-0000-0000-00001A090000}"/>
    <cellStyle name="Normalny 7 3 6 2" xfId="1824" xr:uid="{00000000-0005-0000-0000-00001B090000}"/>
    <cellStyle name="Normalny 7 3 7" xfId="1825" xr:uid="{00000000-0005-0000-0000-00001C090000}"/>
    <cellStyle name="Normalny 7 3_RPP" xfId="1826" xr:uid="{00000000-0005-0000-0000-00001D090000}"/>
    <cellStyle name="Normalny 7 4" xfId="1827" xr:uid="{00000000-0005-0000-0000-00001E090000}"/>
    <cellStyle name="Normalny 7 4 2" xfId="1828" xr:uid="{00000000-0005-0000-0000-00001F090000}"/>
    <cellStyle name="Normalny 7 4 2 2" xfId="1829" xr:uid="{00000000-0005-0000-0000-000020090000}"/>
    <cellStyle name="Normalny 7 4 2 2 2" xfId="1830" xr:uid="{00000000-0005-0000-0000-000021090000}"/>
    <cellStyle name="Normalny 7 4 2 2 2 2" xfId="1831" xr:uid="{00000000-0005-0000-0000-000022090000}"/>
    <cellStyle name="Normalny 7 4 2 2 3" xfId="1832" xr:uid="{00000000-0005-0000-0000-000023090000}"/>
    <cellStyle name="Normalny 7 4 2 2_RPP" xfId="1833" xr:uid="{00000000-0005-0000-0000-000024090000}"/>
    <cellStyle name="Normalny 7 4 2 3" xfId="1834" xr:uid="{00000000-0005-0000-0000-000025090000}"/>
    <cellStyle name="Normalny 7 4 2 3 2" xfId="1835" xr:uid="{00000000-0005-0000-0000-000026090000}"/>
    <cellStyle name="Normalny 7 4 2 4" xfId="1836" xr:uid="{00000000-0005-0000-0000-000027090000}"/>
    <cellStyle name="Normalny 7 4 2_RPP" xfId="1837" xr:uid="{00000000-0005-0000-0000-000028090000}"/>
    <cellStyle name="Normalny 7 4 3" xfId="1838" xr:uid="{00000000-0005-0000-0000-000029090000}"/>
    <cellStyle name="Normalny 7 4 3 2" xfId="1839" xr:uid="{00000000-0005-0000-0000-00002A090000}"/>
    <cellStyle name="Normalny 7 4 3 2 2" xfId="1840" xr:uid="{00000000-0005-0000-0000-00002B090000}"/>
    <cellStyle name="Normalny 7 4 3 3" xfId="1841" xr:uid="{00000000-0005-0000-0000-00002C090000}"/>
    <cellStyle name="Normalny 7 4 3_RPP" xfId="1842" xr:uid="{00000000-0005-0000-0000-00002D090000}"/>
    <cellStyle name="Normalny 7 4 4" xfId="1843" xr:uid="{00000000-0005-0000-0000-00002E090000}"/>
    <cellStyle name="Normalny 7 4 4 2" xfId="1844" xr:uid="{00000000-0005-0000-0000-00002F090000}"/>
    <cellStyle name="Normalny 7 4 5" xfId="1845" xr:uid="{00000000-0005-0000-0000-000030090000}"/>
    <cellStyle name="Normalny 7 4_RPP" xfId="1846" xr:uid="{00000000-0005-0000-0000-000031090000}"/>
    <cellStyle name="Normalny 7 5" xfId="1847" xr:uid="{00000000-0005-0000-0000-000032090000}"/>
    <cellStyle name="Normalny 7 5 2" xfId="1848" xr:uid="{00000000-0005-0000-0000-000033090000}"/>
    <cellStyle name="Normalny 7 5 2 2" xfId="1849" xr:uid="{00000000-0005-0000-0000-000034090000}"/>
    <cellStyle name="Normalny 7 5 2 2 2" xfId="1850" xr:uid="{00000000-0005-0000-0000-000035090000}"/>
    <cellStyle name="Normalny 7 5 2 2 2 2" xfId="1851" xr:uid="{00000000-0005-0000-0000-000036090000}"/>
    <cellStyle name="Normalny 7 5 2 2 3" xfId="1852" xr:uid="{00000000-0005-0000-0000-000037090000}"/>
    <cellStyle name="Normalny 7 5 2 2_RPP" xfId="1853" xr:uid="{00000000-0005-0000-0000-000038090000}"/>
    <cellStyle name="Normalny 7 5 2 3" xfId="1854" xr:uid="{00000000-0005-0000-0000-000039090000}"/>
    <cellStyle name="Normalny 7 5 2 3 2" xfId="1855" xr:uid="{00000000-0005-0000-0000-00003A090000}"/>
    <cellStyle name="Normalny 7 5 2 4" xfId="1856" xr:uid="{00000000-0005-0000-0000-00003B090000}"/>
    <cellStyle name="Normalny 7 5 2_RPP" xfId="1857" xr:uid="{00000000-0005-0000-0000-00003C090000}"/>
    <cellStyle name="Normalny 7 5 3" xfId="1858" xr:uid="{00000000-0005-0000-0000-00003D090000}"/>
    <cellStyle name="Normalny 7 5 3 2" xfId="1859" xr:uid="{00000000-0005-0000-0000-00003E090000}"/>
    <cellStyle name="Normalny 7 5 3 2 2" xfId="1860" xr:uid="{00000000-0005-0000-0000-00003F090000}"/>
    <cellStyle name="Normalny 7 5 3 3" xfId="1861" xr:uid="{00000000-0005-0000-0000-000040090000}"/>
    <cellStyle name="Normalny 7 5 3_RPP" xfId="1862" xr:uid="{00000000-0005-0000-0000-000041090000}"/>
    <cellStyle name="Normalny 7 5 4" xfId="1863" xr:uid="{00000000-0005-0000-0000-000042090000}"/>
    <cellStyle name="Normalny 7 5 4 2" xfId="1864" xr:uid="{00000000-0005-0000-0000-000043090000}"/>
    <cellStyle name="Normalny 7 5 5" xfId="1865" xr:uid="{00000000-0005-0000-0000-000044090000}"/>
    <cellStyle name="Normalny 7 5_RPP" xfId="1866" xr:uid="{00000000-0005-0000-0000-000045090000}"/>
    <cellStyle name="Normalny 7 6" xfId="1867" xr:uid="{00000000-0005-0000-0000-000046090000}"/>
    <cellStyle name="Normalny 7 6 2" xfId="1868" xr:uid="{00000000-0005-0000-0000-000047090000}"/>
    <cellStyle name="Normalny 7 6 2 2" xfId="1869" xr:uid="{00000000-0005-0000-0000-000048090000}"/>
    <cellStyle name="Normalny 7 6 2 2 2" xfId="1870" xr:uid="{00000000-0005-0000-0000-000049090000}"/>
    <cellStyle name="Normalny 7 6 2 3" xfId="1871" xr:uid="{00000000-0005-0000-0000-00004A090000}"/>
    <cellStyle name="Normalny 7 6 2_RPP" xfId="1872" xr:uid="{00000000-0005-0000-0000-00004B090000}"/>
    <cellStyle name="Normalny 7 6 3" xfId="1873" xr:uid="{00000000-0005-0000-0000-00004C090000}"/>
    <cellStyle name="Normalny 7 6 3 2" xfId="1874" xr:uid="{00000000-0005-0000-0000-00004D090000}"/>
    <cellStyle name="Normalny 7 6 4" xfId="1875" xr:uid="{00000000-0005-0000-0000-00004E090000}"/>
    <cellStyle name="Normalny 7 6_RPP" xfId="1876" xr:uid="{00000000-0005-0000-0000-00004F090000}"/>
    <cellStyle name="Normalny 7 7" xfId="1877" xr:uid="{00000000-0005-0000-0000-000050090000}"/>
    <cellStyle name="Normalny 7 7 2" xfId="1878" xr:uid="{00000000-0005-0000-0000-000051090000}"/>
    <cellStyle name="Normalny 7 7 2 2" xfId="1879" xr:uid="{00000000-0005-0000-0000-000052090000}"/>
    <cellStyle name="Normalny 7 7 3" xfId="1880" xr:uid="{00000000-0005-0000-0000-000053090000}"/>
    <cellStyle name="Normalny 7 7_RPP" xfId="1881" xr:uid="{00000000-0005-0000-0000-000054090000}"/>
    <cellStyle name="Normalny 7 8" xfId="1882" xr:uid="{00000000-0005-0000-0000-000055090000}"/>
    <cellStyle name="Normalny 7 8 2" xfId="1883" xr:uid="{00000000-0005-0000-0000-000056090000}"/>
    <cellStyle name="Normalny 7 9" xfId="1884" xr:uid="{00000000-0005-0000-0000-000057090000}"/>
    <cellStyle name="Normalny 7_RPP" xfId="1885" xr:uid="{00000000-0005-0000-0000-000058090000}"/>
    <cellStyle name="Normalny 70" xfId="1886" xr:uid="{00000000-0005-0000-0000-000059090000}"/>
    <cellStyle name="Normalny 70 2" xfId="1887" xr:uid="{00000000-0005-0000-0000-00005A090000}"/>
    <cellStyle name="Normalny 70 2 2" xfId="2208" xr:uid="{00000000-0005-0000-0000-00005B090000}"/>
    <cellStyle name="Normalny 70 2 2 2" xfId="2583" xr:uid="{00000000-0005-0000-0000-00005C090000}"/>
    <cellStyle name="Normalny 70 2 2 2 2" xfId="3341" xr:uid="{6C3A467E-1019-4ECF-9BB9-F1E84F863D61}"/>
    <cellStyle name="Normalny 70 2 2 3" xfId="2970" xr:uid="{3B96442F-BC34-4B3A-95BB-64122FC2B1D4}"/>
    <cellStyle name="Normalny 70 2 3" xfId="2398" xr:uid="{00000000-0005-0000-0000-00005D090000}"/>
    <cellStyle name="Normalny 70 2 3 2" xfId="3156" xr:uid="{AE4A0186-1B36-4921-9C72-0ECDB7EAD076}"/>
    <cellStyle name="Normalny 70 2 4" xfId="2785" xr:uid="{B88779BC-DC2F-4B95-89D5-6B06721AEDF8}"/>
    <cellStyle name="Normalny 70 3" xfId="2207" xr:uid="{00000000-0005-0000-0000-00005E090000}"/>
    <cellStyle name="Normalny 70 3 2" xfId="2582" xr:uid="{00000000-0005-0000-0000-00005F090000}"/>
    <cellStyle name="Normalny 70 3 2 2" xfId="3340" xr:uid="{E8CDB7F3-3F70-4FBF-957A-AE232C87CAEB}"/>
    <cellStyle name="Normalny 70 3 3" xfId="2969" xr:uid="{F4EC2F19-A349-46FB-8E8F-9E6230BE3927}"/>
    <cellStyle name="Normalny 70 4" xfId="2397" xr:uid="{00000000-0005-0000-0000-000060090000}"/>
    <cellStyle name="Normalny 70 4 2" xfId="3155" xr:uid="{DFD6A885-7FA6-4E21-BCD5-7B62976AE231}"/>
    <cellStyle name="Normalny 70 5" xfId="2784" xr:uid="{003052C8-EEF6-4C68-9161-3210E74EC9BB}"/>
    <cellStyle name="Normalny 71" xfId="1888" xr:uid="{00000000-0005-0000-0000-000061090000}"/>
    <cellStyle name="Normalny 71 2" xfId="1889" xr:uid="{00000000-0005-0000-0000-000062090000}"/>
    <cellStyle name="Normalny 71 2 2" xfId="2210" xr:uid="{00000000-0005-0000-0000-000063090000}"/>
    <cellStyle name="Normalny 71 2 2 2" xfId="2585" xr:uid="{00000000-0005-0000-0000-000064090000}"/>
    <cellStyle name="Normalny 71 2 2 2 2" xfId="3343" xr:uid="{7F646011-4E52-4C78-8720-652E30C95DE1}"/>
    <cellStyle name="Normalny 71 2 2 3" xfId="2972" xr:uid="{F9D5C29F-E844-4978-AAF6-EA38695B7CDF}"/>
    <cellStyle name="Normalny 71 2 3" xfId="2400" xr:uid="{00000000-0005-0000-0000-000065090000}"/>
    <cellStyle name="Normalny 71 2 3 2" xfId="3158" xr:uid="{E40351F8-E91B-4F3E-A274-FE667AB019B2}"/>
    <cellStyle name="Normalny 71 2 4" xfId="2787" xr:uid="{9852C3F9-4EDC-45C6-A276-DFE5A27EA237}"/>
    <cellStyle name="Normalny 71 3" xfId="2209" xr:uid="{00000000-0005-0000-0000-000066090000}"/>
    <cellStyle name="Normalny 71 3 2" xfId="2584" xr:uid="{00000000-0005-0000-0000-000067090000}"/>
    <cellStyle name="Normalny 71 3 2 2" xfId="3342" xr:uid="{6A884AFD-2D57-4D64-8942-BE7E799FEB9C}"/>
    <cellStyle name="Normalny 71 3 3" xfId="2971" xr:uid="{9264479E-3826-45B9-ACA0-3C3DB061F52D}"/>
    <cellStyle name="Normalny 71 4" xfId="2399" xr:uid="{00000000-0005-0000-0000-000068090000}"/>
    <cellStyle name="Normalny 71 4 2" xfId="3157" xr:uid="{09BE76E2-D42E-41F9-921E-0CAF63C65770}"/>
    <cellStyle name="Normalny 71 5" xfId="2786" xr:uid="{CE41B61A-2F12-49B1-89F5-FA49C5E08FFC}"/>
    <cellStyle name="Normalny 72" xfId="1890" xr:uid="{00000000-0005-0000-0000-000069090000}"/>
    <cellStyle name="Normalny 72 2" xfId="1891" xr:uid="{00000000-0005-0000-0000-00006A090000}"/>
    <cellStyle name="Normalny 72 2 2" xfId="2212" xr:uid="{00000000-0005-0000-0000-00006B090000}"/>
    <cellStyle name="Normalny 72 2 2 2" xfId="2587" xr:uid="{00000000-0005-0000-0000-00006C090000}"/>
    <cellStyle name="Normalny 72 2 2 2 2" xfId="3345" xr:uid="{4E709DC3-E50C-44DA-9F05-9D758657E72A}"/>
    <cellStyle name="Normalny 72 2 2 3" xfId="2974" xr:uid="{4F89414C-E020-401D-88F5-2F3110B8320F}"/>
    <cellStyle name="Normalny 72 2 3" xfId="2402" xr:uid="{00000000-0005-0000-0000-00006D090000}"/>
    <cellStyle name="Normalny 72 2 3 2" xfId="3160" xr:uid="{546FD20D-26CC-4CBD-B439-40608EB543B7}"/>
    <cellStyle name="Normalny 72 2 4" xfId="2789" xr:uid="{158FC3B2-5D85-4431-A39E-C62DCABB2F63}"/>
    <cellStyle name="Normalny 72 3" xfId="2211" xr:uid="{00000000-0005-0000-0000-00006E090000}"/>
    <cellStyle name="Normalny 72 3 2" xfId="2586" xr:uid="{00000000-0005-0000-0000-00006F090000}"/>
    <cellStyle name="Normalny 72 3 2 2" xfId="3344" xr:uid="{7F86BA0A-FC8C-4DCF-88B8-1A544926FDB3}"/>
    <cellStyle name="Normalny 72 3 3" xfId="2973" xr:uid="{9744E0BF-700D-4431-A425-E981B022434D}"/>
    <cellStyle name="Normalny 72 4" xfId="2401" xr:uid="{00000000-0005-0000-0000-000070090000}"/>
    <cellStyle name="Normalny 72 4 2" xfId="3159" xr:uid="{2A528119-8B3F-4BCD-8358-C5F613AAD400}"/>
    <cellStyle name="Normalny 72 5" xfId="2788" xr:uid="{274F63FE-3212-437B-8C79-6FA2BF8E1366}"/>
    <cellStyle name="Normalny 73" xfId="1892" xr:uid="{00000000-0005-0000-0000-000071090000}"/>
    <cellStyle name="Normalny 73 2" xfId="1893" xr:uid="{00000000-0005-0000-0000-000072090000}"/>
    <cellStyle name="Normalny 73 2 2" xfId="2214" xr:uid="{00000000-0005-0000-0000-000073090000}"/>
    <cellStyle name="Normalny 73 2 2 2" xfId="2589" xr:uid="{00000000-0005-0000-0000-000074090000}"/>
    <cellStyle name="Normalny 73 2 2 2 2" xfId="3347" xr:uid="{6D994651-71A1-426D-979C-2F2A10C2A049}"/>
    <cellStyle name="Normalny 73 2 2 3" xfId="2976" xr:uid="{6FA82680-1046-4435-891C-9A60DA868FD1}"/>
    <cellStyle name="Normalny 73 2 3" xfId="2404" xr:uid="{00000000-0005-0000-0000-000075090000}"/>
    <cellStyle name="Normalny 73 2 3 2" xfId="3162" xr:uid="{B620DE79-F92E-4132-9232-7830BC8D9962}"/>
    <cellStyle name="Normalny 73 2 4" xfId="2791" xr:uid="{C1D1824E-22C7-4512-9B96-927D12665A68}"/>
    <cellStyle name="Normalny 73 3" xfId="2213" xr:uid="{00000000-0005-0000-0000-000076090000}"/>
    <cellStyle name="Normalny 73 3 2" xfId="2588" xr:uid="{00000000-0005-0000-0000-000077090000}"/>
    <cellStyle name="Normalny 73 3 2 2" xfId="3346" xr:uid="{CBC2252E-3B92-4263-A15B-C65C87E9B7CB}"/>
    <cellStyle name="Normalny 73 3 3" xfId="2975" xr:uid="{AA0ACE9C-5151-46B4-89E9-08788D720731}"/>
    <cellStyle name="Normalny 73 4" xfId="2403" xr:uid="{00000000-0005-0000-0000-000078090000}"/>
    <cellStyle name="Normalny 73 4 2" xfId="3161" xr:uid="{EB92C3E7-BFAA-4EED-B857-FEB27489E92C}"/>
    <cellStyle name="Normalny 73 5" xfId="2790" xr:uid="{E77BA7A1-C46F-434C-83AE-096C75ADC77F}"/>
    <cellStyle name="Normalny 74" xfId="1894" xr:uid="{00000000-0005-0000-0000-000079090000}"/>
    <cellStyle name="Normalny 74 2" xfId="2215" xr:uid="{00000000-0005-0000-0000-00007A090000}"/>
    <cellStyle name="Normalny 74 2 2" xfId="2590" xr:uid="{00000000-0005-0000-0000-00007B090000}"/>
    <cellStyle name="Normalny 74 2 2 2" xfId="3348" xr:uid="{024F1756-C059-458A-B7F8-016569105631}"/>
    <cellStyle name="Normalny 74 2 3" xfId="2977" xr:uid="{100CB7B3-D7B9-45B2-AF35-932EB61132D0}"/>
    <cellStyle name="Normalny 74 3" xfId="2405" xr:uid="{00000000-0005-0000-0000-00007C090000}"/>
    <cellStyle name="Normalny 74 3 2" xfId="3163" xr:uid="{9BF3662E-CFBE-4FE7-BAC3-B1912C37BDD7}"/>
    <cellStyle name="Normalny 74 4" xfId="2792" xr:uid="{741103B5-FE9C-4F06-83DD-B97EF73387B1}"/>
    <cellStyle name="Normalny 75" xfId="1895" xr:uid="{00000000-0005-0000-0000-00007D090000}"/>
    <cellStyle name="Normalny 75 2" xfId="2216" xr:uid="{00000000-0005-0000-0000-00007E090000}"/>
    <cellStyle name="Normalny 75 2 2" xfId="2591" xr:uid="{00000000-0005-0000-0000-00007F090000}"/>
    <cellStyle name="Normalny 75 2 2 2" xfId="3349" xr:uid="{D3516AF4-6A34-4041-B67E-CD9B78C25B24}"/>
    <cellStyle name="Normalny 75 2 3" xfId="2978" xr:uid="{3A856024-938E-4EC3-8BCA-5E0C522CCF6B}"/>
    <cellStyle name="Normalny 75 3" xfId="2406" xr:uid="{00000000-0005-0000-0000-000080090000}"/>
    <cellStyle name="Normalny 75 3 2" xfId="3164" xr:uid="{CFAA810E-03B3-4B5B-A4F0-ABC9AD097998}"/>
    <cellStyle name="Normalny 75 4" xfId="2793" xr:uid="{2C66984B-1882-492B-A40F-ABDB3D27DE43}"/>
    <cellStyle name="Normalny 76" xfId="1896" xr:uid="{00000000-0005-0000-0000-000081090000}"/>
    <cellStyle name="Normalny 77" xfId="1897" xr:uid="{00000000-0005-0000-0000-000082090000}"/>
    <cellStyle name="Normalny 78" xfId="1898" xr:uid="{00000000-0005-0000-0000-000083090000}"/>
    <cellStyle name="Normalny 79" xfId="1899" xr:uid="{00000000-0005-0000-0000-000084090000}"/>
    <cellStyle name="Normalny 8" xfId="1900" xr:uid="{00000000-0005-0000-0000-000085090000}"/>
    <cellStyle name="Normalny 8 2" xfId="1901" xr:uid="{00000000-0005-0000-0000-000086090000}"/>
    <cellStyle name="Normalny 8 3" xfId="1902" xr:uid="{00000000-0005-0000-0000-000087090000}"/>
    <cellStyle name="Normalny 8 3 2" xfId="1903" xr:uid="{00000000-0005-0000-0000-000088090000}"/>
    <cellStyle name="Normalny 8 3 2 2" xfId="2219" xr:uid="{00000000-0005-0000-0000-000089090000}"/>
    <cellStyle name="Normalny 8 3 2 2 2" xfId="2594" xr:uid="{00000000-0005-0000-0000-00008A090000}"/>
    <cellStyle name="Normalny 8 3 2 2 2 2" xfId="3352" xr:uid="{087D4393-4498-4BBE-A0AB-4D5FD50DFFB2}"/>
    <cellStyle name="Normalny 8 3 2 2 3" xfId="2981" xr:uid="{3B097A5A-2208-4D9E-B700-360D79A7936A}"/>
    <cellStyle name="Normalny 8 3 2 3" xfId="2409" xr:uid="{00000000-0005-0000-0000-00008B090000}"/>
    <cellStyle name="Normalny 8 3 2 3 2" xfId="3167" xr:uid="{797012F0-8D90-422E-967E-2992EF18EF73}"/>
    <cellStyle name="Normalny 8 3 2 4" xfId="2796" xr:uid="{249408BC-492B-4AFB-A90F-DAC38222A8E7}"/>
    <cellStyle name="Normalny 8 3 3" xfId="2218" xr:uid="{00000000-0005-0000-0000-00008C090000}"/>
    <cellStyle name="Normalny 8 3 3 2" xfId="2593" xr:uid="{00000000-0005-0000-0000-00008D090000}"/>
    <cellStyle name="Normalny 8 3 3 2 2" xfId="3351" xr:uid="{7400F038-A348-4B3E-A971-404B917E7B46}"/>
    <cellStyle name="Normalny 8 3 3 3" xfId="2980" xr:uid="{DB885AFF-49B7-4831-9CB0-0AA2621996B4}"/>
    <cellStyle name="Normalny 8 3 4" xfId="2408" xr:uid="{00000000-0005-0000-0000-00008E090000}"/>
    <cellStyle name="Normalny 8 3 4 2" xfId="3166" xr:uid="{39F7FC67-4078-4DD7-9BC8-E2B3F4BF6780}"/>
    <cellStyle name="Normalny 8 3 5" xfId="2795" xr:uid="{3271F6B2-A8C6-4D04-8602-4AFC6F29CC55}"/>
    <cellStyle name="Normalny 8 4" xfId="1904" xr:uid="{00000000-0005-0000-0000-00008F090000}"/>
    <cellStyle name="Normalny 8 4 2" xfId="1905" xr:uid="{00000000-0005-0000-0000-000090090000}"/>
    <cellStyle name="Normalny 8 4 2 2" xfId="2221" xr:uid="{00000000-0005-0000-0000-000091090000}"/>
    <cellStyle name="Normalny 8 4 2 2 2" xfId="2596" xr:uid="{00000000-0005-0000-0000-000092090000}"/>
    <cellStyle name="Normalny 8 4 2 2 2 2" xfId="3354" xr:uid="{7057A510-C097-4D6E-8F9A-094051AFBD2D}"/>
    <cellStyle name="Normalny 8 4 2 2 3" xfId="2983" xr:uid="{4FC2473D-16FB-4CC0-8295-2DFD704A6651}"/>
    <cellStyle name="Normalny 8 4 2 3" xfId="2411" xr:uid="{00000000-0005-0000-0000-000093090000}"/>
    <cellStyle name="Normalny 8 4 2 3 2" xfId="3169" xr:uid="{E9F0AD60-99F9-4CC3-BACD-9C4716094AD0}"/>
    <cellStyle name="Normalny 8 4 2 4" xfId="2798" xr:uid="{3F9C1C75-0059-4D82-9A3C-F910236A2902}"/>
    <cellStyle name="Normalny 8 4 3" xfId="2220" xr:uid="{00000000-0005-0000-0000-000094090000}"/>
    <cellStyle name="Normalny 8 4 3 2" xfId="2595" xr:uid="{00000000-0005-0000-0000-000095090000}"/>
    <cellStyle name="Normalny 8 4 3 2 2" xfId="3353" xr:uid="{F3533CA7-2D53-4EF9-9F25-67B1100CB3DB}"/>
    <cellStyle name="Normalny 8 4 3 3" xfId="2982" xr:uid="{25EBDDBB-97FB-484D-BF61-9DEA068736F0}"/>
    <cellStyle name="Normalny 8 4 4" xfId="2410" xr:uid="{00000000-0005-0000-0000-000096090000}"/>
    <cellStyle name="Normalny 8 4 4 2" xfId="3168" xr:uid="{2CA15045-2762-4156-A5DF-21185AD552C8}"/>
    <cellStyle name="Normalny 8 4 5" xfId="2797" xr:uid="{97283F4A-5574-4F24-9513-8640B1AA1CD4}"/>
    <cellStyle name="Normalny 8 5" xfId="1906" xr:uid="{00000000-0005-0000-0000-000097090000}"/>
    <cellStyle name="Normalny 8 5 2" xfId="2222" xr:uid="{00000000-0005-0000-0000-000098090000}"/>
    <cellStyle name="Normalny 8 5 2 2" xfId="2597" xr:uid="{00000000-0005-0000-0000-000099090000}"/>
    <cellStyle name="Normalny 8 5 2 2 2" xfId="3355" xr:uid="{E8639C83-A188-4064-BD66-D1A0F07193E3}"/>
    <cellStyle name="Normalny 8 5 2 3" xfId="2984" xr:uid="{E95E872A-1799-4031-A5ED-BA6B0E26A382}"/>
    <cellStyle name="Normalny 8 5 3" xfId="2412" xr:uid="{00000000-0005-0000-0000-00009A090000}"/>
    <cellStyle name="Normalny 8 5 3 2" xfId="3170" xr:uid="{73222E4D-862E-45E7-9AEA-9D43C5065579}"/>
    <cellStyle name="Normalny 8 5 4" xfId="2799" xr:uid="{0B65AF16-D327-4274-98DB-C301C456997F}"/>
    <cellStyle name="Normalny 8 6" xfId="2217" xr:uid="{00000000-0005-0000-0000-00009B090000}"/>
    <cellStyle name="Normalny 8 6 2" xfId="2592" xr:uid="{00000000-0005-0000-0000-00009C090000}"/>
    <cellStyle name="Normalny 8 6 2 2" xfId="3350" xr:uid="{0D7F351D-1749-47C4-BC94-DE4BE5864B8D}"/>
    <cellStyle name="Normalny 8 6 3" xfId="2979" xr:uid="{11774FCE-FF8E-4D5E-B04D-2D32DCC78F56}"/>
    <cellStyle name="Normalny 8 7" xfId="2407" xr:uid="{00000000-0005-0000-0000-00009D090000}"/>
    <cellStyle name="Normalny 8 7 2" xfId="3165" xr:uid="{82C36355-71C6-43FB-82B4-A7E7A24D332A}"/>
    <cellStyle name="Normalny 8 8" xfId="2794" xr:uid="{8079EB92-1A8D-4AD8-AAD2-35D3A8D19162}"/>
    <cellStyle name="Normalny 80" xfId="13" xr:uid="{00000000-0005-0000-0000-00009E090000}"/>
    <cellStyle name="Normalny 81" xfId="1907" xr:uid="{00000000-0005-0000-0000-00009F090000}"/>
    <cellStyle name="Normalny 82" xfId="1908" xr:uid="{00000000-0005-0000-0000-0000A0090000}"/>
    <cellStyle name="Normalny 83" xfId="1909" xr:uid="{00000000-0005-0000-0000-0000A1090000}"/>
    <cellStyle name="Normalny 84" xfId="1910" xr:uid="{00000000-0005-0000-0000-0000A2090000}"/>
    <cellStyle name="Normalny 85" xfId="1911" xr:uid="{00000000-0005-0000-0000-0000A3090000}"/>
    <cellStyle name="Normalny 86" xfId="1912" xr:uid="{00000000-0005-0000-0000-0000A4090000}"/>
    <cellStyle name="Normalny 87" xfId="1913" xr:uid="{00000000-0005-0000-0000-0000A5090000}"/>
    <cellStyle name="Normalny 88" xfId="1914" xr:uid="{00000000-0005-0000-0000-0000A6090000}"/>
    <cellStyle name="Normalny 89" xfId="2223" xr:uid="{00000000-0005-0000-0000-0000A7090000}"/>
    <cellStyle name="Normalny 89 2" xfId="2598" xr:uid="{00000000-0005-0000-0000-0000A8090000}"/>
    <cellStyle name="Normalny 89 2 2" xfId="3356" xr:uid="{25CBE9DD-B4E3-406D-AAFA-2BEBF4C903E3}"/>
    <cellStyle name="Normalny 89 3" xfId="2985" xr:uid="{9B875559-3FEE-4A3B-BEC4-E1BBA737A095}"/>
    <cellStyle name="Normalny 9" xfId="1915" xr:uid="{00000000-0005-0000-0000-0000A9090000}"/>
    <cellStyle name="Normalny 9 10" xfId="1916" xr:uid="{00000000-0005-0000-0000-0000AA090000}"/>
    <cellStyle name="Normalny 9 2" xfId="1917" xr:uid="{00000000-0005-0000-0000-0000AB090000}"/>
    <cellStyle name="Normalny 9 2 2" xfId="1918" xr:uid="{00000000-0005-0000-0000-0000AC090000}"/>
    <cellStyle name="Normalny 9 2 2 2" xfId="1919" xr:uid="{00000000-0005-0000-0000-0000AD090000}"/>
    <cellStyle name="Normalny 9 2 2 2 2" xfId="1920" xr:uid="{00000000-0005-0000-0000-0000AE090000}"/>
    <cellStyle name="Normalny 9 2 2 2 2 2" xfId="1921" xr:uid="{00000000-0005-0000-0000-0000AF090000}"/>
    <cellStyle name="Normalny 9 2 2 2 2 2 2" xfId="1922" xr:uid="{00000000-0005-0000-0000-0000B0090000}"/>
    <cellStyle name="Normalny 9 2 2 2 2 3" xfId="1923" xr:uid="{00000000-0005-0000-0000-0000B1090000}"/>
    <cellStyle name="Normalny 9 2 2 2 2_RPP" xfId="1924" xr:uid="{00000000-0005-0000-0000-0000B2090000}"/>
    <cellStyle name="Normalny 9 2 2 2 3" xfId="1925" xr:uid="{00000000-0005-0000-0000-0000B3090000}"/>
    <cellStyle name="Normalny 9 2 2 2 3 2" xfId="1926" xr:uid="{00000000-0005-0000-0000-0000B4090000}"/>
    <cellStyle name="Normalny 9 2 2 2 4" xfId="1927" xr:uid="{00000000-0005-0000-0000-0000B5090000}"/>
    <cellStyle name="Normalny 9 2 2 2_RPP" xfId="1928" xr:uid="{00000000-0005-0000-0000-0000B6090000}"/>
    <cellStyle name="Normalny 9 2 2 3" xfId="1929" xr:uid="{00000000-0005-0000-0000-0000B7090000}"/>
    <cellStyle name="Normalny 9 2 2 3 2" xfId="1930" xr:uid="{00000000-0005-0000-0000-0000B8090000}"/>
    <cellStyle name="Normalny 9 2 2 3 2 2" xfId="1931" xr:uid="{00000000-0005-0000-0000-0000B9090000}"/>
    <cellStyle name="Normalny 9 2 2 3 3" xfId="1932" xr:uid="{00000000-0005-0000-0000-0000BA090000}"/>
    <cellStyle name="Normalny 9 2 2 3_RPP" xfId="1933" xr:uid="{00000000-0005-0000-0000-0000BB090000}"/>
    <cellStyle name="Normalny 9 2 2 4" xfId="1934" xr:uid="{00000000-0005-0000-0000-0000BC090000}"/>
    <cellStyle name="Normalny 9 2 2 4 2" xfId="1935" xr:uid="{00000000-0005-0000-0000-0000BD090000}"/>
    <cellStyle name="Normalny 9 2 2 5" xfId="1936" xr:uid="{00000000-0005-0000-0000-0000BE090000}"/>
    <cellStyle name="Normalny 9 2 2_RPP" xfId="1937" xr:uid="{00000000-0005-0000-0000-0000BF090000}"/>
    <cellStyle name="Normalny 9 2 3" xfId="1938" xr:uid="{00000000-0005-0000-0000-0000C0090000}"/>
    <cellStyle name="Normalny 9 2 3 2" xfId="1939" xr:uid="{00000000-0005-0000-0000-0000C1090000}"/>
    <cellStyle name="Normalny 9 2 3 2 2" xfId="1940" xr:uid="{00000000-0005-0000-0000-0000C2090000}"/>
    <cellStyle name="Normalny 9 2 3 2 2 2" xfId="1941" xr:uid="{00000000-0005-0000-0000-0000C3090000}"/>
    <cellStyle name="Normalny 9 2 3 2 2 2 2" xfId="1942" xr:uid="{00000000-0005-0000-0000-0000C4090000}"/>
    <cellStyle name="Normalny 9 2 3 2 2 3" xfId="1943" xr:uid="{00000000-0005-0000-0000-0000C5090000}"/>
    <cellStyle name="Normalny 9 2 3 2 2_RPP" xfId="1944" xr:uid="{00000000-0005-0000-0000-0000C6090000}"/>
    <cellStyle name="Normalny 9 2 3 2 3" xfId="1945" xr:uid="{00000000-0005-0000-0000-0000C7090000}"/>
    <cellStyle name="Normalny 9 2 3 2 3 2" xfId="1946" xr:uid="{00000000-0005-0000-0000-0000C8090000}"/>
    <cellStyle name="Normalny 9 2 3 2 4" xfId="1947" xr:uid="{00000000-0005-0000-0000-0000C9090000}"/>
    <cellStyle name="Normalny 9 2 3 2_RPP" xfId="1948" xr:uid="{00000000-0005-0000-0000-0000CA090000}"/>
    <cellStyle name="Normalny 9 2 3 3" xfId="1949" xr:uid="{00000000-0005-0000-0000-0000CB090000}"/>
    <cellStyle name="Normalny 9 2 3 3 2" xfId="1950" xr:uid="{00000000-0005-0000-0000-0000CC090000}"/>
    <cellStyle name="Normalny 9 2 3 3 2 2" xfId="1951" xr:uid="{00000000-0005-0000-0000-0000CD090000}"/>
    <cellStyle name="Normalny 9 2 3 3 3" xfId="1952" xr:uid="{00000000-0005-0000-0000-0000CE090000}"/>
    <cellStyle name="Normalny 9 2 3 3_RPP" xfId="1953" xr:uid="{00000000-0005-0000-0000-0000CF090000}"/>
    <cellStyle name="Normalny 9 2 3 4" xfId="1954" xr:uid="{00000000-0005-0000-0000-0000D0090000}"/>
    <cellStyle name="Normalny 9 2 3 4 2" xfId="1955" xr:uid="{00000000-0005-0000-0000-0000D1090000}"/>
    <cellStyle name="Normalny 9 2 3 5" xfId="1956" xr:uid="{00000000-0005-0000-0000-0000D2090000}"/>
    <cellStyle name="Normalny 9 2 3_RPP" xfId="1957" xr:uid="{00000000-0005-0000-0000-0000D3090000}"/>
    <cellStyle name="Normalny 9 2 4" xfId="1958" xr:uid="{00000000-0005-0000-0000-0000D4090000}"/>
    <cellStyle name="Normalny 9 2 4 2" xfId="1959" xr:uid="{00000000-0005-0000-0000-0000D5090000}"/>
    <cellStyle name="Normalny 9 2 4 2 2" xfId="1960" xr:uid="{00000000-0005-0000-0000-0000D6090000}"/>
    <cellStyle name="Normalny 9 2 4 2 2 2" xfId="1961" xr:uid="{00000000-0005-0000-0000-0000D7090000}"/>
    <cellStyle name="Normalny 9 2 4 2 3" xfId="1962" xr:uid="{00000000-0005-0000-0000-0000D8090000}"/>
    <cellStyle name="Normalny 9 2 4 2_RPP" xfId="1963" xr:uid="{00000000-0005-0000-0000-0000D9090000}"/>
    <cellStyle name="Normalny 9 2 4 3" xfId="1964" xr:uid="{00000000-0005-0000-0000-0000DA090000}"/>
    <cellStyle name="Normalny 9 2 4 3 2" xfId="1965" xr:uid="{00000000-0005-0000-0000-0000DB090000}"/>
    <cellStyle name="Normalny 9 2 4 4" xfId="1966" xr:uid="{00000000-0005-0000-0000-0000DC090000}"/>
    <cellStyle name="Normalny 9 2 4_RPP" xfId="1967" xr:uid="{00000000-0005-0000-0000-0000DD090000}"/>
    <cellStyle name="Normalny 9 2 5" xfId="1968" xr:uid="{00000000-0005-0000-0000-0000DE090000}"/>
    <cellStyle name="Normalny 9 2 5 2" xfId="1969" xr:uid="{00000000-0005-0000-0000-0000DF090000}"/>
    <cellStyle name="Normalny 9 2 5 2 2" xfId="1970" xr:uid="{00000000-0005-0000-0000-0000E0090000}"/>
    <cellStyle name="Normalny 9 2 5 3" xfId="1971" xr:uid="{00000000-0005-0000-0000-0000E1090000}"/>
    <cellStyle name="Normalny 9 2 5_RPP" xfId="1972" xr:uid="{00000000-0005-0000-0000-0000E2090000}"/>
    <cellStyle name="Normalny 9 2 6" xfId="1973" xr:uid="{00000000-0005-0000-0000-0000E3090000}"/>
    <cellStyle name="Normalny 9 2 6 2" xfId="1974" xr:uid="{00000000-0005-0000-0000-0000E4090000}"/>
    <cellStyle name="Normalny 9 2 7" xfId="1975" xr:uid="{00000000-0005-0000-0000-0000E5090000}"/>
    <cellStyle name="Normalny 9 2_RPP" xfId="1976" xr:uid="{00000000-0005-0000-0000-0000E6090000}"/>
    <cellStyle name="Normalny 9 3" xfId="1977" xr:uid="{00000000-0005-0000-0000-0000E7090000}"/>
    <cellStyle name="Normalny 9 3 2" xfId="1978" xr:uid="{00000000-0005-0000-0000-0000E8090000}"/>
    <cellStyle name="Normalny 9 3 2 2" xfId="1979" xr:uid="{00000000-0005-0000-0000-0000E9090000}"/>
    <cellStyle name="Normalny 9 3 2 2 2" xfId="1980" xr:uid="{00000000-0005-0000-0000-0000EA090000}"/>
    <cellStyle name="Normalny 9 3 2 2 2 2" xfId="1981" xr:uid="{00000000-0005-0000-0000-0000EB090000}"/>
    <cellStyle name="Normalny 9 3 2 2 3" xfId="1982" xr:uid="{00000000-0005-0000-0000-0000EC090000}"/>
    <cellStyle name="Normalny 9 3 2 2_RPP" xfId="1983" xr:uid="{00000000-0005-0000-0000-0000ED090000}"/>
    <cellStyle name="Normalny 9 3 2 3" xfId="1984" xr:uid="{00000000-0005-0000-0000-0000EE090000}"/>
    <cellStyle name="Normalny 9 3 2 3 2" xfId="1985" xr:uid="{00000000-0005-0000-0000-0000EF090000}"/>
    <cellStyle name="Normalny 9 3 2 4" xfId="1986" xr:uid="{00000000-0005-0000-0000-0000F0090000}"/>
    <cellStyle name="Normalny 9 3 2_RPP" xfId="1987" xr:uid="{00000000-0005-0000-0000-0000F1090000}"/>
    <cellStyle name="Normalny 9 3 3" xfId="1988" xr:uid="{00000000-0005-0000-0000-0000F2090000}"/>
    <cellStyle name="Normalny 9 3 3 2" xfId="1989" xr:uid="{00000000-0005-0000-0000-0000F3090000}"/>
    <cellStyle name="Normalny 9 3 3 2 2" xfId="1990" xr:uid="{00000000-0005-0000-0000-0000F4090000}"/>
    <cellStyle name="Normalny 9 3 3 3" xfId="1991" xr:uid="{00000000-0005-0000-0000-0000F5090000}"/>
    <cellStyle name="Normalny 9 3 3_RPP" xfId="1992" xr:uid="{00000000-0005-0000-0000-0000F6090000}"/>
    <cellStyle name="Normalny 9 3 4" xfId="1993" xr:uid="{00000000-0005-0000-0000-0000F7090000}"/>
    <cellStyle name="Normalny 9 3 4 2" xfId="1994" xr:uid="{00000000-0005-0000-0000-0000F8090000}"/>
    <cellStyle name="Normalny 9 3 5" xfId="1995" xr:uid="{00000000-0005-0000-0000-0000F9090000}"/>
    <cellStyle name="Normalny 9 3_RPP" xfId="1996" xr:uid="{00000000-0005-0000-0000-0000FA090000}"/>
    <cellStyle name="Normalny 9 4" xfId="1997" xr:uid="{00000000-0005-0000-0000-0000FB090000}"/>
    <cellStyle name="Normalny 9 4 2" xfId="1998" xr:uid="{00000000-0005-0000-0000-0000FC090000}"/>
    <cellStyle name="Normalny 9 4 2 2" xfId="1999" xr:uid="{00000000-0005-0000-0000-0000FD090000}"/>
    <cellStyle name="Normalny 9 4 2 2 2" xfId="2000" xr:uid="{00000000-0005-0000-0000-0000FE090000}"/>
    <cellStyle name="Normalny 9 4 2 2 2 2" xfId="2001" xr:uid="{00000000-0005-0000-0000-0000FF090000}"/>
    <cellStyle name="Normalny 9 4 2 2 3" xfId="2002" xr:uid="{00000000-0005-0000-0000-0000000A0000}"/>
    <cellStyle name="Normalny 9 4 2 2_RPP" xfId="2003" xr:uid="{00000000-0005-0000-0000-0000010A0000}"/>
    <cellStyle name="Normalny 9 4 2 3" xfId="2004" xr:uid="{00000000-0005-0000-0000-0000020A0000}"/>
    <cellStyle name="Normalny 9 4 2 3 2" xfId="2005" xr:uid="{00000000-0005-0000-0000-0000030A0000}"/>
    <cellStyle name="Normalny 9 4 2 4" xfId="2006" xr:uid="{00000000-0005-0000-0000-0000040A0000}"/>
    <cellStyle name="Normalny 9 4 2_RPP" xfId="2007" xr:uid="{00000000-0005-0000-0000-0000050A0000}"/>
    <cellStyle name="Normalny 9 4 3" xfId="2008" xr:uid="{00000000-0005-0000-0000-0000060A0000}"/>
    <cellStyle name="Normalny 9 4 3 2" xfId="2009" xr:uid="{00000000-0005-0000-0000-0000070A0000}"/>
    <cellStyle name="Normalny 9 4 3 2 2" xfId="2010" xr:uid="{00000000-0005-0000-0000-0000080A0000}"/>
    <cellStyle name="Normalny 9 4 3 3" xfId="2011" xr:uid="{00000000-0005-0000-0000-0000090A0000}"/>
    <cellStyle name="Normalny 9 4 3_RPP" xfId="2012" xr:uid="{00000000-0005-0000-0000-00000A0A0000}"/>
    <cellStyle name="Normalny 9 4 4" xfId="2013" xr:uid="{00000000-0005-0000-0000-00000B0A0000}"/>
    <cellStyle name="Normalny 9 4 4 2" xfId="2014" xr:uid="{00000000-0005-0000-0000-00000C0A0000}"/>
    <cellStyle name="Normalny 9 4 5" xfId="2015" xr:uid="{00000000-0005-0000-0000-00000D0A0000}"/>
    <cellStyle name="Normalny 9 4_RPP" xfId="2016" xr:uid="{00000000-0005-0000-0000-00000E0A0000}"/>
    <cellStyle name="Normalny 9 5" xfId="2017" xr:uid="{00000000-0005-0000-0000-00000F0A0000}"/>
    <cellStyle name="Normalny 9 5 2" xfId="2018" xr:uid="{00000000-0005-0000-0000-0000100A0000}"/>
    <cellStyle name="Normalny 9 5 2 2" xfId="2019" xr:uid="{00000000-0005-0000-0000-0000110A0000}"/>
    <cellStyle name="Normalny 9 5 2 2 2" xfId="2020" xr:uid="{00000000-0005-0000-0000-0000120A0000}"/>
    <cellStyle name="Normalny 9 5 2 3" xfId="2021" xr:uid="{00000000-0005-0000-0000-0000130A0000}"/>
    <cellStyle name="Normalny 9 5 2_RPP" xfId="2022" xr:uid="{00000000-0005-0000-0000-0000140A0000}"/>
    <cellStyle name="Normalny 9 5 3" xfId="2023" xr:uid="{00000000-0005-0000-0000-0000150A0000}"/>
    <cellStyle name="Normalny 9 5 3 2" xfId="2024" xr:uid="{00000000-0005-0000-0000-0000160A0000}"/>
    <cellStyle name="Normalny 9 5 4" xfId="2025" xr:uid="{00000000-0005-0000-0000-0000170A0000}"/>
    <cellStyle name="Normalny 9 5_RPP" xfId="2026" xr:uid="{00000000-0005-0000-0000-0000180A0000}"/>
    <cellStyle name="Normalny 9 6" xfId="2027" xr:uid="{00000000-0005-0000-0000-0000190A0000}"/>
    <cellStyle name="Normalny 9 6 2" xfId="2028" xr:uid="{00000000-0005-0000-0000-00001A0A0000}"/>
    <cellStyle name="Normalny 9 6 2 2" xfId="2029" xr:uid="{00000000-0005-0000-0000-00001B0A0000}"/>
    <cellStyle name="Normalny 9 6 3" xfId="2030" xr:uid="{00000000-0005-0000-0000-00001C0A0000}"/>
    <cellStyle name="Normalny 9 6_RPP" xfId="2031" xr:uid="{00000000-0005-0000-0000-00001D0A0000}"/>
    <cellStyle name="Normalny 9 7" xfId="2032" xr:uid="{00000000-0005-0000-0000-00001E0A0000}"/>
    <cellStyle name="Normalny 9 7 2" xfId="2033" xr:uid="{00000000-0005-0000-0000-00001F0A0000}"/>
    <cellStyle name="Normalny 9 8" xfId="2034" xr:uid="{00000000-0005-0000-0000-0000200A0000}"/>
    <cellStyle name="Normalny 9 9" xfId="2035" xr:uid="{00000000-0005-0000-0000-0000210A0000}"/>
    <cellStyle name="Normalny 9_RPP" xfId="2036" xr:uid="{00000000-0005-0000-0000-0000220A0000}"/>
    <cellStyle name="Normalny 90" xfId="2224" xr:uid="{00000000-0005-0000-0000-0000230A0000}"/>
    <cellStyle name="Normalny 91" xfId="2225" xr:uid="{00000000-0005-0000-0000-0000240A0000}"/>
    <cellStyle name="Normalny 91 2" xfId="2599" xr:uid="{00000000-0005-0000-0000-0000250A0000}"/>
    <cellStyle name="Normalny 92" xfId="2226" xr:uid="{00000000-0005-0000-0000-0000260A0000}"/>
    <cellStyle name="Normalny 93" xfId="2608" xr:uid="{CA684DFB-3FFE-46A0-AE39-E47A36EF2CD9}"/>
    <cellStyle name="Normalny 93 2" xfId="2601" xr:uid="{00000000-0005-0000-0000-0000270A0000}"/>
    <cellStyle name="Normalny 93 2 2" xfId="2604" xr:uid="{00000000-0005-0000-0000-0000280A0000}"/>
    <cellStyle name="Normalny 93 2 2 2" xfId="3361" xr:uid="{31165F36-EAE6-4316-8508-B515F3E150F9}"/>
    <cellStyle name="Normalny 93 2 3" xfId="3358" xr:uid="{8904214F-57F4-429A-AEDF-3B11FE0C15B4}"/>
    <cellStyle name="Normalny 94" xfId="2606" xr:uid="{00000000-0005-0000-0000-0000290A0000}"/>
    <cellStyle name="Normalny 94 2" xfId="3362" xr:uid="{DD691960-5209-4890-B92A-5438698D7096}"/>
    <cellStyle name="Normalny 95" xfId="2609" xr:uid="{3CB8A483-4B02-4673-8859-6B4D7054D0C7}"/>
    <cellStyle name="Normalny 96" xfId="2611" xr:uid="{899797F0-2724-4DA9-AC0C-8034F7AE49F6}"/>
    <cellStyle name="Normalny 97" xfId="2610" xr:uid="{C6AB1CA7-CAA2-4E14-8D8C-896C7008EDA3}"/>
    <cellStyle name="Normalny 98" xfId="3363" xr:uid="{46F532DF-6F27-4BE3-97F2-DDC8381742E6}"/>
    <cellStyle name="Normalny 99" xfId="3365" xr:uid="{D75CD81B-6167-415E-B881-FFCDD133DF97}"/>
    <cellStyle name="Normalny_główny plik IMS" xfId="5" xr:uid="{00000000-0005-0000-0000-00002A0A0000}"/>
    <cellStyle name="Normalny_pkon - wzór" xfId="6" xr:uid="{00000000-0005-0000-0000-00002B0A0000}"/>
    <cellStyle name="Normalny_RoedlConsult_311202_sprawozdanie_z_dział_jedn" xfId="7" xr:uid="{00000000-0005-0000-0000-00002C0A0000}"/>
    <cellStyle name="Normalny_spółkaxxxxxxraportex" xfId="8" xr:uid="{00000000-0005-0000-0000-00002D0A0000}"/>
    <cellStyle name="Normalny_tabele dla klienta" xfId="9" xr:uid="{00000000-0005-0000-0000-0000310A0000}"/>
    <cellStyle name="Procentowy" xfId="10" builtinId="5"/>
    <cellStyle name="Procentowy 2" xfId="2614" xr:uid="{30A0E5EE-5AF9-41C1-967D-1345B851198E}"/>
    <cellStyle name="Styl 1" xfId="2602" xr:uid="{00000000-0005-0000-0000-0000330A0000}"/>
    <cellStyle name="Styl 1 2" xfId="3359" xr:uid="{A6D466C7-27FF-4787-ADFC-71AB0E2BF3F8}"/>
  </cellStyles>
  <dxfs count="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0" formatCode="General"/>
      <protection locked="0" hidden="0"/>
    </dxf>
    <dxf>
      <numFmt numFmtId="0" formatCode="General"/>
      <protection locked="0" hidden="0"/>
    </dxf>
    <dxf>
      <numFmt numFmtId="0" formatCode="General"/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colors>
    <mruColors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244185</xdr:colOff>
      <xdr:row>1</xdr:row>
      <xdr:rowOff>506067</xdr:rowOff>
    </xdr:to>
    <xdr:pic>
      <xdr:nvPicPr>
        <xdr:cNvPr id="2" name="Obraz 1" descr="Rödl_Partner_Logo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61925"/>
          <a:ext cx="2177760" cy="506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10</xdr:col>
      <xdr:colOff>215610</xdr:colOff>
      <xdr:row>1</xdr:row>
      <xdr:rowOff>506067</xdr:rowOff>
    </xdr:to>
    <xdr:pic>
      <xdr:nvPicPr>
        <xdr:cNvPr id="2" name="Obraz 1" descr="Rödl_Partner_Logo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61925"/>
          <a:ext cx="2177760" cy="506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1</xdr:row>
      <xdr:rowOff>0</xdr:rowOff>
    </xdr:from>
    <xdr:to>
      <xdr:col>18</xdr:col>
      <xdr:colOff>320071</xdr:colOff>
      <xdr:row>9</xdr:row>
      <xdr:rowOff>83003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11534775" y="161925"/>
          <a:ext cx="3510946" cy="17498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/>
            <a:t>Informacja Power BI:</a:t>
          </a:r>
        </a:p>
        <a:p>
          <a:endParaRPr lang="pl-PL" sz="1100"/>
        </a:p>
        <a:p>
          <a:r>
            <a:rPr lang="pl-PL" sz="1100"/>
            <a:t>Jeśli w sprawozdaniu nie będzie tego arkusza, to należy go tutaj ukryć (</a:t>
          </a:r>
          <a:r>
            <a:rPr lang="pl-PL" sz="1100" b="1"/>
            <a:t>nie kasować</a:t>
          </a:r>
          <a:r>
            <a:rPr lang="pl-PL" sz="1100"/>
            <a:t>) oraz w samym Power BI usunąć,stronę  CF mb, ktora</a:t>
          </a:r>
          <a:r>
            <a:rPr lang="pl-PL" sz="1100" baseline="0"/>
            <a:t> odpowiada temu arkuszowi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pozostawić CF mp.</a:t>
          </a:r>
          <a:endParaRPr lang="pl-PL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4" unboundColumnsRight="2">
    <queryTableFields count="3">
      <queryTableField id="1" name="Name" tableColumnId="12"/>
      <queryTableField id="2" dataBound="0" tableColumnId="13"/>
      <queryTableField id="3" dataBound="0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pia_Sprawozdanie_finansowe_2019___duże_jednostki_wzór_v_07_01_2020_z_AX_xlsm" displayName="Kopia_Sprawozdanie_finansowe_2019___duże_jednostki_wzór_v_07_01_2020_z_AX_xlsm" ref="B1:D49" tableType="queryTable" totalsRowShown="0" headerRowDxfId="29" dataDxfId="28">
  <autoFilter ref="B1:D49" xr:uid="{00000000-0009-0000-0100-000001000000}"/>
  <tableColumns count="3">
    <tableColumn id="12" xr3:uid="{00000000-0010-0000-0000-00000C000000}" uniqueName="12" name="1" queryTableFieldId="1" dataDxfId="27"/>
    <tableColumn id="13" xr3:uid="{00000000-0010-0000-0000-00000D000000}" uniqueName="13" name="2" queryTableFieldId="2" dataDxfId="26"/>
    <tableColumn id="14" xr3:uid="{00000000-0010-0000-0000-00000E000000}" uniqueName="14" name="3" queryTableFieldId="3" dataDxfId="25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1"/>
  <dimension ref="A1:D49"/>
  <sheetViews>
    <sheetView workbookViewId="0"/>
  </sheetViews>
  <sheetFormatPr defaultColWidth="9.109375" defaultRowHeight="13.2"/>
  <cols>
    <col min="1" max="2" width="9.109375" style="106"/>
    <col min="3" max="3" width="13.33203125" style="106" bestFit="1" customWidth="1"/>
    <col min="4" max="16384" width="9.109375" style="106"/>
  </cols>
  <sheetData>
    <row r="1" spans="1:4" ht="14.4">
      <c r="A1" s="105"/>
      <c r="B1" s="22" t="s">
        <v>0</v>
      </c>
      <c r="C1" s="22" t="s">
        <v>1</v>
      </c>
      <c r="D1" s="22" t="s">
        <v>2</v>
      </c>
    </row>
    <row r="2" spans="1:4">
      <c r="A2" s="107" t="s">
        <v>3</v>
      </c>
      <c r="B2" s="22" t="s">
        <v>3</v>
      </c>
      <c r="C2" s="22" t="s">
        <v>4</v>
      </c>
      <c r="D2" s="108" t="s">
        <v>5</v>
      </c>
    </row>
    <row r="3" spans="1:4">
      <c r="A3" s="107" t="s">
        <v>6</v>
      </c>
      <c r="B3" s="22" t="s">
        <v>6</v>
      </c>
      <c r="C3" s="22" t="s">
        <v>7</v>
      </c>
      <c r="D3" s="22" t="s">
        <v>8</v>
      </c>
    </row>
    <row r="4" spans="1:4">
      <c r="A4" s="107" t="s">
        <v>9</v>
      </c>
      <c r="B4" s="22" t="s">
        <v>9</v>
      </c>
      <c r="C4" s="22" t="s">
        <v>10</v>
      </c>
      <c r="D4" s="22" t="s">
        <v>11</v>
      </c>
    </row>
    <row r="5" spans="1:4">
      <c r="A5" s="107" t="s">
        <v>12</v>
      </c>
      <c r="B5" s="22" t="s">
        <v>12</v>
      </c>
      <c r="C5" s="22" t="s">
        <v>13</v>
      </c>
      <c r="D5" s="22" t="s">
        <v>14</v>
      </c>
    </row>
    <row r="6" spans="1:4">
      <c r="A6" s="107" t="s">
        <v>15</v>
      </c>
      <c r="B6" s="22" t="s">
        <v>15</v>
      </c>
      <c r="C6" s="22" t="s">
        <v>16</v>
      </c>
      <c r="D6" s="22" t="s">
        <v>17</v>
      </c>
    </row>
    <row r="7" spans="1:4">
      <c r="A7" s="107" t="s">
        <v>18</v>
      </c>
      <c r="B7" s="22" t="s">
        <v>18</v>
      </c>
      <c r="C7" s="22" t="s">
        <v>19</v>
      </c>
      <c r="D7" s="22" t="s">
        <v>20</v>
      </c>
    </row>
    <row r="8" spans="1:4">
      <c r="A8" s="107" t="s">
        <v>21</v>
      </c>
      <c r="B8" s="22" t="s">
        <v>21</v>
      </c>
      <c r="C8" s="22" t="s">
        <v>22</v>
      </c>
      <c r="D8" s="22" t="s">
        <v>23</v>
      </c>
    </row>
    <row r="9" spans="1:4">
      <c r="A9" s="107" t="s">
        <v>24</v>
      </c>
      <c r="B9" s="22" t="s">
        <v>24</v>
      </c>
      <c r="C9" s="22" t="s">
        <v>25</v>
      </c>
      <c r="D9" s="22" t="s">
        <v>26</v>
      </c>
    </row>
    <row r="10" spans="1:4">
      <c r="A10" s="107" t="s">
        <v>27</v>
      </c>
      <c r="B10" s="22" t="s">
        <v>27</v>
      </c>
      <c r="C10" s="22" t="s">
        <v>28</v>
      </c>
      <c r="D10" s="22" t="s">
        <v>29</v>
      </c>
    </row>
    <row r="11" spans="1:4">
      <c r="A11" s="107" t="s">
        <v>30</v>
      </c>
      <c r="B11" s="22" t="s">
        <v>30</v>
      </c>
      <c r="C11" s="22" t="s">
        <v>31</v>
      </c>
      <c r="D11" s="22" t="s">
        <v>32</v>
      </c>
    </row>
    <row r="12" spans="1:4">
      <c r="A12" s="107" t="s">
        <v>33</v>
      </c>
      <c r="B12" s="22" t="s">
        <v>33</v>
      </c>
      <c r="C12" s="22" t="s">
        <v>34</v>
      </c>
      <c r="D12" s="22" t="s">
        <v>35</v>
      </c>
    </row>
    <row r="13" spans="1:4">
      <c r="A13" s="107" t="s">
        <v>36</v>
      </c>
      <c r="B13" s="22" t="s">
        <v>36</v>
      </c>
      <c r="C13" s="22" t="s">
        <v>37</v>
      </c>
      <c r="D13" s="22" t="s">
        <v>38</v>
      </c>
    </row>
    <row r="14" spans="1:4">
      <c r="A14" s="107" t="s">
        <v>39</v>
      </c>
      <c r="B14" s="22" t="s">
        <v>39</v>
      </c>
      <c r="C14" s="22" t="s">
        <v>40</v>
      </c>
      <c r="D14" s="22" t="s">
        <v>41</v>
      </c>
    </row>
    <row r="15" spans="1:4">
      <c r="A15" s="107" t="s">
        <v>42</v>
      </c>
      <c r="B15" s="22" t="s">
        <v>42</v>
      </c>
      <c r="C15" s="22" t="s">
        <v>43</v>
      </c>
      <c r="D15" s="22" t="s">
        <v>44</v>
      </c>
    </row>
    <row r="16" spans="1:4">
      <c r="A16" s="107" t="s">
        <v>45</v>
      </c>
      <c r="B16" s="22" t="s">
        <v>45</v>
      </c>
      <c r="C16" s="22" t="s">
        <v>46</v>
      </c>
      <c r="D16" s="22" t="s">
        <v>47</v>
      </c>
    </row>
    <row r="17" spans="1:4">
      <c r="A17" s="109" t="s">
        <v>48</v>
      </c>
      <c r="B17" s="22" t="s">
        <v>48</v>
      </c>
      <c r="C17" s="22" t="s">
        <v>49</v>
      </c>
      <c r="D17" s="22" t="s">
        <v>50</v>
      </c>
    </row>
    <row r="18" spans="1:4">
      <c r="A18" s="110" t="s">
        <v>4</v>
      </c>
      <c r="B18" s="22" t="s">
        <v>3</v>
      </c>
      <c r="C18" s="22" t="s">
        <v>4</v>
      </c>
      <c r="D18" s="108" t="s">
        <v>5</v>
      </c>
    </row>
    <row r="19" spans="1:4">
      <c r="A19" s="110" t="s">
        <v>7</v>
      </c>
      <c r="B19" s="22" t="s">
        <v>6</v>
      </c>
      <c r="C19" s="22" t="s">
        <v>7</v>
      </c>
      <c r="D19" s="22" t="s">
        <v>8</v>
      </c>
    </row>
    <row r="20" spans="1:4">
      <c r="A20" s="110" t="s">
        <v>10</v>
      </c>
      <c r="B20" s="22" t="s">
        <v>9</v>
      </c>
      <c r="C20" s="22" t="s">
        <v>10</v>
      </c>
      <c r="D20" s="22" t="s">
        <v>11</v>
      </c>
    </row>
    <row r="21" spans="1:4">
      <c r="A21" s="110" t="s">
        <v>13</v>
      </c>
      <c r="B21" s="22" t="s">
        <v>12</v>
      </c>
      <c r="C21" s="22" t="s">
        <v>13</v>
      </c>
      <c r="D21" s="22" t="s">
        <v>14</v>
      </c>
    </row>
    <row r="22" spans="1:4">
      <c r="A22" s="110" t="s">
        <v>16</v>
      </c>
      <c r="B22" s="22" t="s">
        <v>15</v>
      </c>
      <c r="C22" s="22" t="s">
        <v>16</v>
      </c>
      <c r="D22" s="22" t="s">
        <v>17</v>
      </c>
    </row>
    <row r="23" spans="1:4">
      <c r="A23" s="110" t="s">
        <v>19</v>
      </c>
      <c r="B23" s="22" t="s">
        <v>18</v>
      </c>
      <c r="C23" s="22" t="s">
        <v>19</v>
      </c>
      <c r="D23" s="22" t="s">
        <v>20</v>
      </c>
    </row>
    <row r="24" spans="1:4">
      <c r="A24" s="110" t="s">
        <v>22</v>
      </c>
      <c r="B24" s="22" t="s">
        <v>21</v>
      </c>
      <c r="C24" s="22" t="s">
        <v>22</v>
      </c>
      <c r="D24" s="22" t="s">
        <v>23</v>
      </c>
    </row>
    <row r="25" spans="1:4">
      <c r="A25" s="110" t="s">
        <v>25</v>
      </c>
      <c r="B25" s="22" t="s">
        <v>24</v>
      </c>
      <c r="C25" s="22" t="s">
        <v>25</v>
      </c>
      <c r="D25" s="22" t="s">
        <v>26</v>
      </c>
    </row>
    <row r="26" spans="1:4">
      <c r="A26" s="110" t="s">
        <v>28</v>
      </c>
      <c r="B26" s="22" t="s">
        <v>27</v>
      </c>
      <c r="C26" s="22" t="s">
        <v>28</v>
      </c>
      <c r="D26" s="22" t="s">
        <v>29</v>
      </c>
    </row>
    <row r="27" spans="1:4">
      <c r="A27" s="110" t="s">
        <v>31</v>
      </c>
      <c r="B27" s="22" t="s">
        <v>30</v>
      </c>
      <c r="C27" s="22" t="s">
        <v>31</v>
      </c>
      <c r="D27" s="22" t="s">
        <v>32</v>
      </c>
    </row>
    <row r="28" spans="1:4">
      <c r="A28" s="110" t="s">
        <v>34</v>
      </c>
      <c r="B28" s="22" t="s">
        <v>33</v>
      </c>
      <c r="C28" s="22" t="s">
        <v>34</v>
      </c>
      <c r="D28" s="22" t="s">
        <v>35</v>
      </c>
    </row>
    <row r="29" spans="1:4">
      <c r="A29" s="110" t="s">
        <v>37</v>
      </c>
      <c r="B29" s="22" t="s">
        <v>36</v>
      </c>
      <c r="C29" s="22" t="s">
        <v>37</v>
      </c>
      <c r="D29" s="22" t="s">
        <v>38</v>
      </c>
    </row>
    <row r="30" spans="1:4">
      <c r="A30" s="110" t="s">
        <v>40</v>
      </c>
      <c r="B30" s="22" t="s">
        <v>39</v>
      </c>
      <c r="C30" s="22" t="s">
        <v>40</v>
      </c>
      <c r="D30" s="22" t="s">
        <v>41</v>
      </c>
    </row>
    <row r="31" spans="1:4">
      <c r="A31" s="110" t="s">
        <v>43</v>
      </c>
      <c r="B31" s="22" t="s">
        <v>42</v>
      </c>
      <c r="C31" s="22" t="s">
        <v>43</v>
      </c>
      <c r="D31" s="22" t="s">
        <v>44</v>
      </c>
    </row>
    <row r="32" spans="1:4">
      <c r="A32" s="110" t="s">
        <v>46</v>
      </c>
      <c r="B32" s="22" t="s">
        <v>45</v>
      </c>
      <c r="C32" s="22" t="s">
        <v>46</v>
      </c>
      <c r="D32" s="22" t="s">
        <v>47</v>
      </c>
    </row>
    <row r="33" spans="1:4">
      <c r="A33" s="111" t="s">
        <v>49</v>
      </c>
      <c r="B33" s="22" t="s">
        <v>48</v>
      </c>
      <c r="C33" s="22" t="s">
        <v>49</v>
      </c>
      <c r="D33" s="22" t="s">
        <v>50</v>
      </c>
    </row>
    <row r="34" spans="1:4">
      <c r="A34" s="112" t="s">
        <v>5</v>
      </c>
      <c r="B34" s="22" t="s">
        <v>3</v>
      </c>
      <c r="C34" s="22" t="s">
        <v>4</v>
      </c>
      <c r="D34" s="108" t="s">
        <v>5</v>
      </c>
    </row>
    <row r="35" spans="1:4">
      <c r="A35" s="113" t="s">
        <v>8</v>
      </c>
      <c r="B35" s="22" t="s">
        <v>6</v>
      </c>
      <c r="C35" s="22" t="s">
        <v>7</v>
      </c>
      <c r="D35" s="22" t="s">
        <v>8</v>
      </c>
    </row>
    <row r="36" spans="1:4">
      <c r="A36" s="113" t="s">
        <v>11</v>
      </c>
      <c r="B36" s="22" t="s">
        <v>9</v>
      </c>
      <c r="C36" s="22" t="s">
        <v>10</v>
      </c>
      <c r="D36" s="22" t="s">
        <v>11</v>
      </c>
    </row>
    <row r="37" spans="1:4">
      <c r="A37" s="113" t="s">
        <v>14</v>
      </c>
      <c r="B37" s="22" t="s">
        <v>12</v>
      </c>
      <c r="C37" s="22" t="s">
        <v>13</v>
      </c>
      <c r="D37" s="22" t="s">
        <v>14</v>
      </c>
    </row>
    <row r="38" spans="1:4">
      <c r="A38" s="113" t="s">
        <v>17</v>
      </c>
      <c r="B38" s="22" t="s">
        <v>15</v>
      </c>
      <c r="C38" s="22" t="s">
        <v>16</v>
      </c>
      <c r="D38" s="22" t="s">
        <v>17</v>
      </c>
    </row>
    <row r="39" spans="1:4">
      <c r="A39" s="113" t="s">
        <v>20</v>
      </c>
      <c r="B39" s="22" t="s">
        <v>18</v>
      </c>
      <c r="C39" s="22" t="s">
        <v>19</v>
      </c>
      <c r="D39" s="22" t="s">
        <v>20</v>
      </c>
    </row>
    <row r="40" spans="1:4">
      <c r="A40" s="113" t="s">
        <v>23</v>
      </c>
      <c r="B40" s="22" t="s">
        <v>21</v>
      </c>
      <c r="C40" s="22" t="s">
        <v>22</v>
      </c>
      <c r="D40" s="22" t="s">
        <v>23</v>
      </c>
    </row>
    <row r="41" spans="1:4">
      <c r="A41" s="113" t="s">
        <v>26</v>
      </c>
      <c r="B41" s="22" t="s">
        <v>24</v>
      </c>
      <c r="C41" s="22" t="s">
        <v>25</v>
      </c>
      <c r="D41" s="22" t="s">
        <v>26</v>
      </c>
    </row>
    <row r="42" spans="1:4">
      <c r="A42" s="113" t="s">
        <v>29</v>
      </c>
      <c r="B42" s="22" t="s">
        <v>27</v>
      </c>
      <c r="C42" s="22" t="s">
        <v>28</v>
      </c>
      <c r="D42" s="22" t="s">
        <v>29</v>
      </c>
    </row>
    <row r="43" spans="1:4">
      <c r="A43" s="113" t="s">
        <v>32</v>
      </c>
      <c r="B43" s="22" t="s">
        <v>30</v>
      </c>
      <c r="C43" s="22" t="s">
        <v>31</v>
      </c>
      <c r="D43" s="22" t="s">
        <v>32</v>
      </c>
    </row>
    <row r="44" spans="1:4">
      <c r="A44" s="113" t="s">
        <v>35</v>
      </c>
      <c r="B44" s="22" t="s">
        <v>33</v>
      </c>
      <c r="C44" s="22" t="s">
        <v>34</v>
      </c>
      <c r="D44" s="22" t="s">
        <v>35</v>
      </c>
    </row>
    <row r="45" spans="1:4">
      <c r="A45" s="113" t="s">
        <v>38</v>
      </c>
      <c r="B45" s="22" t="s">
        <v>36</v>
      </c>
      <c r="C45" s="22" t="s">
        <v>37</v>
      </c>
      <c r="D45" s="22" t="s">
        <v>38</v>
      </c>
    </row>
    <row r="46" spans="1:4">
      <c r="A46" s="113" t="s">
        <v>41</v>
      </c>
      <c r="B46" s="22" t="s">
        <v>39</v>
      </c>
      <c r="C46" s="22" t="s">
        <v>40</v>
      </c>
      <c r="D46" s="22" t="s">
        <v>41</v>
      </c>
    </row>
    <row r="47" spans="1:4">
      <c r="A47" s="113" t="s">
        <v>44</v>
      </c>
      <c r="B47" s="22" t="s">
        <v>42</v>
      </c>
      <c r="C47" s="22" t="s">
        <v>43</v>
      </c>
      <c r="D47" s="22" t="s">
        <v>44</v>
      </c>
    </row>
    <row r="48" spans="1:4">
      <c r="A48" s="113" t="s">
        <v>47</v>
      </c>
      <c r="B48" s="22" t="s">
        <v>45</v>
      </c>
      <c r="C48" s="22" t="s">
        <v>46</v>
      </c>
      <c r="D48" s="22" t="s">
        <v>47</v>
      </c>
    </row>
    <row r="49" spans="1:4">
      <c r="A49" s="114" t="s">
        <v>50</v>
      </c>
      <c r="B49" s="22" t="s">
        <v>48</v>
      </c>
      <c r="C49" s="22" t="s">
        <v>49</v>
      </c>
      <c r="D49" s="22" t="s">
        <v>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3254-3751-482A-BAD0-4BF2BB1B8279}">
  <sheetPr codeName="Arkusz12"/>
  <dimension ref="A1:F45"/>
  <sheetViews>
    <sheetView workbookViewId="0">
      <pane ySplit="1" topLeftCell="A2" activePane="bottomLeft" state="frozen"/>
      <selection pane="bottomLeft" activeCell="B24" sqref="B24"/>
    </sheetView>
  </sheetViews>
  <sheetFormatPr defaultRowHeight="13.2"/>
  <cols>
    <col min="2" max="2" width="18.44140625" bestFit="1" customWidth="1"/>
    <col min="3" max="3" width="18.44140625" customWidth="1"/>
  </cols>
  <sheetData>
    <row r="1" spans="1:6">
      <c r="B1" s="190" t="s">
        <v>51</v>
      </c>
      <c r="C1" s="190" t="s">
        <v>52</v>
      </c>
      <c r="D1" s="190" t="s">
        <v>53</v>
      </c>
      <c r="E1" s="190" t="s">
        <v>54</v>
      </c>
      <c r="F1" s="191" t="s">
        <v>55</v>
      </c>
    </row>
    <row r="2" spans="1:6">
      <c r="A2" t="str">
        <f t="shared" ref="A2:A24" si="0">MONTH(C2)&amp;"."&amp;YEAR(C2)</f>
        <v>3.2019</v>
      </c>
      <c r="B2" s="17" t="s">
        <v>56</v>
      </c>
      <c r="C2" s="188">
        <v>43555</v>
      </c>
      <c r="D2" s="17">
        <v>4.3013000000000003</v>
      </c>
      <c r="E2">
        <v>3.8365</v>
      </c>
      <c r="F2" s="17">
        <v>4.9960000000000004</v>
      </c>
    </row>
    <row r="3" spans="1:6">
      <c r="A3" t="str">
        <f t="shared" si="0"/>
        <v>6.2019</v>
      </c>
      <c r="B3" s="17" t="s">
        <v>57</v>
      </c>
      <c r="C3" s="188">
        <v>43644</v>
      </c>
      <c r="D3" s="17">
        <v>4.2519999999999998</v>
      </c>
      <c r="E3">
        <v>3.7336</v>
      </c>
      <c r="F3" s="17">
        <v>4.7331000000000003</v>
      </c>
    </row>
    <row r="4" spans="1:6">
      <c r="A4" t="str">
        <f t="shared" si="0"/>
        <v>9.2019</v>
      </c>
      <c r="B4" s="17" t="s">
        <v>58</v>
      </c>
      <c r="C4" s="188">
        <v>43738</v>
      </c>
      <c r="D4" s="17">
        <v>4.3735999999999997</v>
      </c>
      <c r="E4" s="193">
        <v>4</v>
      </c>
      <c r="F4" s="17">
        <v>4.9313000000000002</v>
      </c>
    </row>
    <row r="5" spans="1:6">
      <c r="A5" t="str">
        <f t="shared" si="0"/>
        <v>12.2019</v>
      </c>
      <c r="B5" s="17" t="s">
        <v>59</v>
      </c>
      <c r="C5" s="188">
        <v>43830</v>
      </c>
      <c r="D5" s="17">
        <v>4.2584999999999997</v>
      </c>
      <c r="E5">
        <v>3.7976999999999999</v>
      </c>
      <c r="F5" s="17">
        <v>4.9970999999999997</v>
      </c>
    </row>
    <row r="6" spans="1:6">
      <c r="A6" t="str">
        <f t="shared" si="0"/>
        <v>3.2020</v>
      </c>
      <c r="B6" s="17" t="s">
        <v>60</v>
      </c>
      <c r="C6" s="188">
        <v>43921</v>
      </c>
      <c r="D6" s="17">
        <v>4.5522999999999998</v>
      </c>
      <c r="E6">
        <v>4.1466000000000003</v>
      </c>
      <c r="F6" s="17">
        <v>5.1052</v>
      </c>
    </row>
    <row r="7" spans="1:6">
      <c r="A7" t="str">
        <f t="shared" si="0"/>
        <v>6.2020</v>
      </c>
      <c r="B7" s="17" t="s">
        <v>61</v>
      </c>
      <c r="C7" s="188">
        <v>44012</v>
      </c>
      <c r="D7" s="17">
        <v>4.4660000000000002</v>
      </c>
      <c r="E7">
        <v>3.9805999999999999</v>
      </c>
      <c r="F7" s="17">
        <v>4.8851000000000004</v>
      </c>
    </row>
    <row r="8" spans="1:6">
      <c r="A8" t="str">
        <f t="shared" si="0"/>
        <v>9.2020</v>
      </c>
      <c r="B8" s="17" t="s">
        <v>62</v>
      </c>
      <c r="C8" s="188">
        <v>44104</v>
      </c>
      <c r="D8" s="17">
        <v>4.5267999999999997</v>
      </c>
      <c r="E8">
        <v>3.8658000000000001</v>
      </c>
      <c r="F8" s="17">
        <v>4.9560000000000004</v>
      </c>
    </row>
    <row r="9" spans="1:6">
      <c r="A9" t="str">
        <f t="shared" si="0"/>
        <v>12.2020</v>
      </c>
      <c r="B9" s="17" t="s">
        <v>63</v>
      </c>
      <c r="C9" s="188">
        <v>44196</v>
      </c>
      <c r="D9" s="17">
        <v>4.6147999999999998</v>
      </c>
      <c r="E9">
        <v>3.7584</v>
      </c>
      <c r="F9" s="17">
        <v>5.1326999999999998</v>
      </c>
    </row>
    <row r="10" spans="1:6">
      <c r="A10" t="str">
        <f t="shared" si="0"/>
        <v>3.2021</v>
      </c>
      <c r="B10" s="17" t="s">
        <v>64</v>
      </c>
      <c r="C10" s="188">
        <v>44286</v>
      </c>
      <c r="D10" s="17">
        <v>4.6603000000000003</v>
      </c>
      <c r="E10">
        <v>3.9676</v>
      </c>
      <c r="F10" s="17">
        <v>5.4679000000000002</v>
      </c>
    </row>
    <row r="11" spans="1:6">
      <c r="A11" t="str">
        <f t="shared" si="0"/>
        <v>6.2021</v>
      </c>
      <c r="B11" s="17" t="s">
        <v>65</v>
      </c>
      <c r="C11" s="188">
        <v>44377</v>
      </c>
      <c r="D11" s="17">
        <v>4.5208000000000004</v>
      </c>
      <c r="E11">
        <v>3.8035000000000001</v>
      </c>
      <c r="F11" s="17">
        <v>5.2615999999999996</v>
      </c>
    </row>
    <row r="12" spans="1:6">
      <c r="A12" t="str">
        <f t="shared" si="0"/>
        <v>9.2021</v>
      </c>
      <c r="B12" s="17" t="s">
        <v>66</v>
      </c>
      <c r="C12" s="188">
        <v>44469</v>
      </c>
      <c r="D12" s="17">
        <v>4.6329000000000002</v>
      </c>
      <c r="E12">
        <v>3.9925000000000002</v>
      </c>
      <c r="F12" s="17">
        <v>5.3653000000000004</v>
      </c>
    </row>
    <row r="13" spans="1:6">
      <c r="A13" t="str">
        <f t="shared" si="0"/>
        <v>12.2021</v>
      </c>
      <c r="B13" s="17" t="s">
        <v>67</v>
      </c>
      <c r="C13" s="188">
        <v>44561</v>
      </c>
      <c r="D13" s="17">
        <v>4.5994000000000002</v>
      </c>
      <c r="E13">
        <v>4.0599999999999996</v>
      </c>
      <c r="F13" s="17">
        <v>5.4846000000000004</v>
      </c>
    </row>
    <row r="14" spans="1:6">
      <c r="A14" t="str">
        <f t="shared" si="0"/>
        <v>3.2022</v>
      </c>
      <c r="B14" s="17" t="s">
        <v>68</v>
      </c>
      <c r="C14" s="188">
        <v>44651</v>
      </c>
      <c r="D14" s="17">
        <v>4.6524999999999999</v>
      </c>
      <c r="E14">
        <v>4.1801000000000004</v>
      </c>
      <c r="F14" s="17">
        <v>5.4842000000000004</v>
      </c>
    </row>
    <row r="15" spans="1:6">
      <c r="A15" t="str">
        <f t="shared" si="0"/>
        <v>6.2022</v>
      </c>
      <c r="B15" s="17" t="s">
        <v>69</v>
      </c>
      <c r="C15" s="188">
        <v>44742</v>
      </c>
      <c r="D15" s="17">
        <v>4.6806000000000001</v>
      </c>
      <c r="E15">
        <v>4.4824999999999999</v>
      </c>
      <c r="F15" s="17">
        <v>5.4428999999999998</v>
      </c>
    </row>
    <row r="16" spans="1:6">
      <c r="A16" t="str">
        <f t="shared" si="0"/>
        <v>9.2022</v>
      </c>
      <c r="B16" s="17" t="s">
        <v>70</v>
      </c>
      <c r="C16" s="188">
        <v>44834</v>
      </c>
      <c r="D16" s="17">
        <v>4.8697999999999997</v>
      </c>
      <c r="E16">
        <v>4.9532999999999996</v>
      </c>
      <c r="F16" s="17">
        <v>5.556</v>
      </c>
    </row>
    <row r="17" spans="1:6">
      <c r="A17" t="str">
        <f t="shared" si="0"/>
        <v>12.2022</v>
      </c>
      <c r="B17" s="17" t="s">
        <v>71</v>
      </c>
      <c r="C17" s="189">
        <v>44925</v>
      </c>
      <c r="D17" s="17">
        <v>4.6898999999999997</v>
      </c>
      <c r="E17" s="17">
        <v>4.4017999999999997</v>
      </c>
      <c r="F17" s="17">
        <v>5.2957000000000001</v>
      </c>
    </row>
    <row r="18" spans="1:6">
      <c r="A18" t="str">
        <f t="shared" si="0"/>
        <v>3.2023</v>
      </c>
      <c r="B18" s="17" t="s">
        <v>72</v>
      </c>
      <c r="C18" s="188">
        <v>45016</v>
      </c>
      <c r="D18">
        <v>4.6755000000000004</v>
      </c>
      <c r="E18">
        <v>4.2934000000000001</v>
      </c>
      <c r="F18">
        <v>5.3106999999999998</v>
      </c>
    </row>
    <row r="19" spans="1:6">
      <c r="A19" t="str">
        <f t="shared" si="0"/>
        <v>6.2023</v>
      </c>
      <c r="B19" s="17" t="s">
        <v>73</v>
      </c>
      <c r="C19" s="188">
        <v>45107</v>
      </c>
      <c r="D19" s="17">
        <v>4.4503000000000004</v>
      </c>
      <c r="E19" s="17">
        <v>4.1066000000000003</v>
      </c>
      <c r="F19" s="17">
        <v>5.1795999999999998</v>
      </c>
    </row>
    <row r="20" spans="1:6">
      <c r="A20" t="str">
        <f t="shared" si="0"/>
        <v>9.2023</v>
      </c>
      <c r="B20" s="17" t="s">
        <v>74</v>
      </c>
      <c r="C20" s="188">
        <v>45198</v>
      </c>
      <c r="D20" s="17">
        <v>4.6356000000000002</v>
      </c>
      <c r="E20" s="192">
        <v>4.3696999999999999</v>
      </c>
      <c r="F20" s="17">
        <v>5.3464</v>
      </c>
    </row>
    <row r="21" spans="1:6">
      <c r="A21" t="str">
        <f t="shared" si="0"/>
        <v>12.2023</v>
      </c>
      <c r="B21" s="17" t="s">
        <v>75</v>
      </c>
      <c r="C21" s="189">
        <v>45289</v>
      </c>
      <c r="D21" s="17">
        <v>4.3479999999999999</v>
      </c>
      <c r="E21" s="17">
        <v>3.9350000000000001</v>
      </c>
      <c r="F21" s="17">
        <v>4.9996999999999998</v>
      </c>
    </row>
    <row r="22" spans="1:6">
      <c r="A22" t="str">
        <f t="shared" si="0"/>
        <v>3.2024</v>
      </c>
      <c r="B22" s="17" t="s">
        <v>76</v>
      </c>
      <c r="C22" s="188">
        <v>45380</v>
      </c>
      <c r="D22" s="17">
        <v>4.3009000000000004</v>
      </c>
      <c r="E22" s="17">
        <v>3.9885999999999999</v>
      </c>
      <c r="F22" s="17">
        <v>5.03</v>
      </c>
    </row>
    <row r="23" spans="1:6">
      <c r="A23" t="str">
        <f t="shared" si="0"/>
        <v>6.2024</v>
      </c>
      <c r="B23" s="17" t="s">
        <v>77</v>
      </c>
      <c r="C23" s="188">
        <v>45471</v>
      </c>
      <c r="D23" s="17">
        <v>4.3129999999999997</v>
      </c>
      <c r="E23">
        <v>4.032</v>
      </c>
      <c r="F23" s="17">
        <v>5.0941999999999998</v>
      </c>
    </row>
    <row r="24" spans="1:6">
      <c r="A24" t="str">
        <f t="shared" si="0"/>
        <v>9.2024</v>
      </c>
      <c r="B24" s="17" t="s">
        <v>78</v>
      </c>
      <c r="C24" s="194">
        <v>45565</v>
      </c>
      <c r="D24" s="17">
        <v>4.2790999999999997</v>
      </c>
      <c r="E24" s="17">
        <v>3.8193000000000001</v>
      </c>
      <c r="F24" s="17">
        <v>5.1241000000000003</v>
      </c>
    </row>
    <row r="25" spans="1:6">
      <c r="A25" t="str">
        <f>IF(B25&lt;&gt;"",MONTH(C25)&amp;"."&amp;YEAR(C25),"")</f>
        <v>12.2024</v>
      </c>
      <c r="B25" s="17" t="s">
        <v>79</v>
      </c>
      <c r="C25" s="188">
        <v>45657</v>
      </c>
      <c r="D25" s="195">
        <v>4.2729999999999997</v>
      </c>
      <c r="E25" s="17">
        <v>4.1012000000000004</v>
      </c>
      <c r="F25" s="17">
        <v>5.1487999999999996</v>
      </c>
    </row>
    <row r="26" spans="1:6">
      <c r="A26" t="str">
        <f t="shared" ref="A26:A45" si="1">IF(B26&lt;&gt;"",MONTH(C26)&amp;"."&amp;YEAR(C26),"")</f>
        <v/>
      </c>
    </row>
    <row r="27" spans="1:6">
      <c r="A27" t="str">
        <f t="shared" si="1"/>
        <v/>
      </c>
    </row>
    <row r="28" spans="1:6">
      <c r="A28" t="str">
        <f t="shared" si="1"/>
        <v/>
      </c>
    </row>
    <row r="29" spans="1:6">
      <c r="A29" t="str">
        <f t="shared" si="1"/>
        <v/>
      </c>
    </row>
    <row r="30" spans="1:6">
      <c r="A30" t="str">
        <f t="shared" si="1"/>
        <v/>
      </c>
    </row>
    <row r="31" spans="1:6">
      <c r="A31" t="str">
        <f t="shared" si="1"/>
        <v/>
      </c>
    </row>
    <row r="32" spans="1:6">
      <c r="A32" t="str">
        <f t="shared" si="1"/>
        <v/>
      </c>
    </row>
    <row r="33" spans="1:1">
      <c r="A33" t="str">
        <f t="shared" si="1"/>
        <v/>
      </c>
    </row>
    <row r="34" spans="1:1">
      <c r="A34" t="str">
        <f t="shared" si="1"/>
        <v/>
      </c>
    </row>
    <row r="35" spans="1:1">
      <c r="A35" t="str">
        <f t="shared" si="1"/>
        <v/>
      </c>
    </row>
    <row r="36" spans="1:1">
      <c r="A36" t="str">
        <f t="shared" si="1"/>
        <v/>
      </c>
    </row>
    <row r="37" spans="1:1">
      <c r="A37" t="str">
        <f t="shared" si="1"/>
        <v/>
      </c>
    </row>
    <row r="38" spans="1:1">
      <c r="A38" t="str">
        <f t="shared" si="1"/>
        <v/>
      </c>
    </row>
    <row r="39" spans="1:1">
      <c r="A39" t="str">
        <f t="shared" si="1"/>
        <v/>
      </c>
    </row>
    <row r="40" spans="1:1">
      <c r="A40" t="str">
        <f t="shared" si="1"/>
        <v/>
      </c>
    </row>
    <row r="41" spans="1:1">
      <c r="A41" t="str">
        <f t="shared" si="1"/>
        <v/>
      </c>
    </row>
    <row r="42" spans="1:1">
      <c r="A42" t="str">
        <f t="shared" si="1"/>
        <v/>
      </c>
    </row>
    <row r="43" spans="1:1">
      <c r="A43" t="str">
        <f t="shared" si="1"/>
        <v/>
      </c>
    </row>
    <row r="44" spans="1:1">
      <c r="A44" t="str">
        <f t="shared" si="1"/>
        <v/>
      </c>
    </row>
    <row r="45" spans="1:1">
      <c r="A45" t="str">
        <f t="shared" si="1"/>
        <v/>
      </c>
    </row>
  </sheetData>
  <autoFilter ref="A1:F23" xr:uid="{0A123254-3751-482A-BAD0-4BF2BB1B8279}">
    <sortState xmlns:xlrd2="http://schemas.microsoft.com/office/spreadsheetml/2017/richdata2" ref="A2:F23">
      <sortCondition ref="C1:C2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3"/>
  <dimension ref="B1:D35"/>
  <sheetViews>
    <sheetView showGridLines="0" view="pageBreakPreview" topLeftCell="A19" zoomScale="130" zoomScaleNormal="100" zoomScaleSheetLayoutView="130" workbookViewId="0"/>
  </sheetViews>
  <sheetFormatPr defaultColWidth="9.109375" defaultRowHeight="13.2"/>
  <cols>
    <col min="1" max="1" width="9.109375" style="21"/>
    <col min="2" max="2" width="4.33203125" style="21" customWidth="1"/>
    <col min="3" max="3" width="75.109375" style="21" customWidth="1"/>
    <col min="4" max="16384" width="9.109375" style="21"/>
  </cols>
  <sheetData>
    <row r="1" spans="2:4">
      <c r="C1" s="115" t="e">
        <f>CHOOSE(jezyk,#REF!,#REF!,#REF!,#REF!)</f>
        <v>#REF!</v>
      </c>
      <c r="D1" s="34" t="s">
        <v>80</v>
      </c>
    </row>
    <row r="2" spans="2:4">
      <c r="C2" s="116"/>
    </row>
    <row r="3" spans="2:4">
      <c r="B3" s="23"/>
      <c r="C3" s="117" t="e">
        <f>CHOOSE(jezyk,#REF!,#REF!,#REF!,#REF!)</f>
        <v>#REF!</v>
      </c>
    </row>
    <row r="4" spans="2:4">
      <c r="B4" s="23"/>
      <c r="C4" s="117" t="s">
        <v>81</v>
      </c>
    </row>
    <row r="5" spans="2:4">
      <c r="B5" s="23"/>
      <c r="C5" s="117" t="e">
        <f>CHOOSE(jezyk,#REF!,#REF!,#REF!,#REF!)</f>
        <v>#REF!</v>
      </c>
    </row>
    <row r="6" spans="2:4">
      <c r="B6" s="23"/>
      <c r="C6" s="117" t="e">
        <f>CHOOSE(jezyk,#REF!,#REF!,#REF!,#REF!)</f>
        <v>#REF!</v>
      </c>
    </row>
    <row r="7" spans="2:4">
      <c r="B7" s="23"/>
      <c r="C7" s="117" t="s">
        <v>82</v>
      </c>
    </row>
    <row r="8" spans="2:4">
      <c r="B8" s="23"/>
      <c r="C8" s="117" t="s">
        <v>83</v>
      </c>
    </row>
    <row r="9" spans="2:4">
      <c r="B9" s="23"/>
      <c r="C9" s="117" t="e">
        <f>CHOOSE(jezyk,#REF!,#REF!,#REF!,#REF!)</f>
        <v>#REF!</v>
      </c>
    </row>
    <row r="10" spans="2:4">
      <c r="B10" s="23"/>
      <c r="C10" s="117" t="s">
        <v>84</v>
      </c>
    </row>
    <row r="11" spans="2:4">
      <c r="B11" s="23"/>
      <c r="C11" s="117" t="e">
        <f>CHOOSE(jezyk,#REF!,#REF!,#REF!,#REF!)</f>
        <v>#REF!</v>
      </c>
    </row>
    <row r="12" spans="2:4">
      <c r="B12" s="23"/>
      <c r="C12" s="117" t="e">
        <f>CHOOSE(jezyk,#REF!,#REF!,#REF!,#REF!)</f>
        <v>#REF!</v>
      </c>
    </row>
    <row r="13" spans="2:4">
      <c r="B13" s="23"/>
      <c r="C13" s="117" t="s">
        <v>85</v>
      </c>
    </row>
    <row r="14" spans="2:4" ht="12.75" customHeight="1">
      <c r="B14" s="23"/>
      <c r="C14" s="117" t="e">
        <f>CHOOSE(jezyk,#REF!,#REF!,#REF!,#REF!)</f>
        <v>#REF!</v>
      </c>
    </row>
    <row r="15" spans="2:4">
      <c r="B15" s="23"/>
      <c r="C15" s="117" t="e">
        <f>CHOOSE(jezyk,#REF!,#REF!,#REF!,#REF!)</f>
        <v>#REF!</v>
      </c>
    </row>
    <row r="16" spans="2:4">
      <c r="B16" s="23"/>
      <c r="C16" s="117" t="e">
        <f>CHOOSE(jezyk,#REF!,#REF!,#REF!,#REF!)</f>
        <v>#REF!</v>
      </c>
    </row>
    <row r="17" spans="2:3">
      <c r="B17" s="23"/>
      <c r="C17" s="117" t="e">
        <f>CHOOSE(jezyk,#REF!,#REF!,#REF!,#REF!)</f>
        <v>#REF!</v>
      </c>
    </row>
    <row r="18" spans="2:3">
      <c r="B18" s="23"/>
      <c r="C18" s="117" t="e">
        <f>CHOOSE(jezyk,#REF!,#REF!,#REF!,#REF!)</f>
        <v>#REF!</v>
      </c>
    </row>
    <row r="19" spans="2:3">
      <c r="B19" s="23"/>
      <c r="C19" s="117" t="e">
        <f>CHOOSE(jezyk,#REF!,#REF!,#REF!,#REF!)</f>
        <v>#REF!</v>
      </c>
    </row>
    <row r="20" spans="2:3" ht="12.75" customHeight="1">
      <c r="B20" s="23"/>
      <c r="C20" s="117" t="e">
        <f>CHOOSE(jezyk,#REF!,#REF!,#REF!,#REF!)</f>
        <v>#REF!</v>
      </c>
    </row>
    <row r="21" spans="2:3">
      <c r="B21" s="23"/>
      <c r="C21" s="117" t="e">
        <f>CHOOSE(jezyk,#REF!,#REF!,#REF!,#REF!)</f>
        <v>#REF!</v>
      </c>
    </row>
    <row r="22" spans="2:3" ht="24.75" customHeight="1">
      <c r="B22" s="23"/>
      <c r="C22" s="117" t="e">
        <f>CHOOSE(jezyk,#REF!,#REF!,#REF!,#REF!)</f>
        <v>#REF!</v>
      </c>
    </row>
    <row r="23" spans="2:3" ht="12.75" customHeight="1">
      <c r="B23" s="23"/>
      <c r="C23" s="117" t="e">
        <f>CHOOSE(jezyk,#REF!,#REF!,#REF!,#REF!)</f>
        <v>#REF!</v>
      </c>
    </row>
    <row r="24" spans="2:3" ht="12.75" customHeight="1">
      <c r="B24" s="23"/>
      <c r="C24" s="117" t="e">
        <f>CHOOSE(jezyk,#REF!,#REF!,#REF!,#REF!)</f>
        <v>#REF!</v>
      </c>
    </row>
    <row r="25" spans="2:3" ht="39" customHeight="1">
      <c r="B25" s="23"/>
      <c r="C25" s="117" t="e">
        <f>CHOOSE(jezyk,#REF!,#REF!,#REF!,#REF!)&amp;" "&amp;CHOOSE(jezyk,#REF!,#REF!,#REF!,#REF!)&amp;" "&amp;CHOOSE(jezyk,#REF!,#REF!,#REF!,#REF!)</f>
        <v>#REF!</v>
      </c>
    </row>
    <row r="26" spans="2:3" ht="65.25" customHeight="1">
      <c r="B26" s="23"/>
      <c r="C26" s="117" t="e">
        <f>CHOOSE(jezyk,#REF!,#REF!,#REF!,#REF!)</f>
        <v>#REF!</v>
      </c>
    </row>
    <row r="27" spans="2:3" ht="38.25" customHeight="1">
      <c r="B27" s="23"/>
      <c r="C27" s="117" t="e">
        <f>CHOOSE(jezyk,#REF!,#REF!,#REF!,#REF!)&amp;" "&amp;CHOOSE(jezyk,#REF!,#REF!,#REF!,#REF!)</f>
        <v>#REF!</v>
      </c>
    </row>
    <row r="28" spans="2:3">
      <c r="B28" s="23"/>
      <c r="C28" s="117" t="e">
        <f>CHOOSE(jezyk,#REF!,#REF!,#REF!,#REF!)</f>
        <v>#REF!</v>
      </c>
    </row>
    <row r="29" spans="2:3" ht="28.5" customHeight="1">
      <c r="B29" s="23"/>
      <c r="C29" s="117" t="e">
        <f>CHOOSE(jezyk,#REF!,#REF!,#REF!,#REF!)</f>
        <v>#REF!</v>
      </c>
    </row>
    <row r="30" spans="2:3" ht="29.25" customHeight="1">
      <c r="B30" s="23"/>
      <c r="C30" s="117" t="e">
        <f>CHOOSE(jezyk,#REF!,#REF!,#REF!,#REF!)</f>
        <v>#REF!</v>
      </c>
    </row>
    <row r="31" spans="2:3">
      <c r="B31" s="23"/>
      <c r="C31" s="117" t="e">
        <f>CHOOSE(jezyk,#REF!,#REF!,#REF!,#REF!)</f>
        <v>#REF!</v>
      </c>
    </row>
    <row r="32" spans="2:3">
      <c r="B32" s="23"/>
      <c r="C32" s="117" t="e">
        <f>CHOOSE(jezyk,#REF!,#REF!,#REF!,#REF!)&amp;" "</f>
        <v>#REF!</v>
      </c>
    </row>
    <row r="33" spans="2:3">
      <c r="B33" s="23"/>
      <c r="C33" s="117" t="e">
        <f>CHOOSE(jezyk,#REF!,#REF!,#REF!,#REF!)</f>
        <v>#REF!</v>
      </c>
    </row>
    <row r="34" spans="2:3" ht="25.5" hidden="1" customHeight="1">
      <c r="B34" s="23"/>
      <c r="C34" s="117"/>
    </row>
    <row r="35" spans="2:3" hidden="1">
      <c r="C35" s="118" t="e">
        <f>CHOOSE(jezyk,#REF!,#REF!,#REF!,#REF!)</f>
        <v>#REF!</v>
      </c>
    </row>
  </sheetData>
  <phoneticPr fontId="0" type="noConversion"/>
  <hyperlinks>
    <hyperlink ref="C3" location="GA!A1" display="GA - dane ogólne o Spółce" xr:uid="{00000000-0004-0000-0A00-000000000000}"/>
    <hyperlink ref="C5" location="Wprowadzenie!A1" display="Wprowadzenie!A1" xr:uid="{00000000-0004-0000-0A00-000001000000}"/>
    <hyperlink ref="C6" location="Bilans!A1" display="Bilans!A1" xr:uid="{00000000-0004-0000-0A00-000002000000}"/>
    <hyperlink ref="C9" location="'RZiS Por.'!A1" display="'RZiS Por.'!A1" xr:uid="{00000000-0004-0000-0A00-000003000000}"/>
    <hyperlink ref="C11" location="'RZiS Kal.'!A1" display="'RZiS Kal.'!A1" xr:uid="{00000000-0004-0000-0A00-000004000000}"/>
    <hyperlink ref="C12" location="'CF mp'!A1" display="'CF mp'!A1" xr:uid="{00000000-0004-0000-0A00-000005000000}"/>
    <hyperlink ref="C14" location="'CF mb'!A1" display="'CF mb'!A1" xr:uid="{00000000-0004-0000-0A00-000006000000}"/>
    <hyperlink ref="C15" location="'Z. Zm. w Kap.'!A1" display="'Z. Zm. w Kap.'!A1" xr:uid="{00000000-0004-0000-0A00-000007000000}"/>
    <hyperlink ref="C17" location="'nota 1.1.-1.2'!B72" display="'nota 1.1.-1.2'!B72" xr:uid="{00000000-0004-0000-0A00-000008000000}"/>
    <hyperlink ref="C16" location="'nota 1.1.-1.2'!B6" display="'nota 1.1.-1.2'!B6" xr:uid="{00000000-0004-0000-0A00-000009000000}"/>
    <hyperlink ref="C18" location="'nota 1.1.-1.2'!B164" display="'nota 1.1.-1.2'!B164" xr:uid="{00000000-0004-0000-0A00-00000A000000}"/>
    <hyperlink ref="C19" location="'nota 1.3-1.10'!A1" display="'nota 1.3-1.10'!A1" xr:uid="{00000000-0004-0000-0A00-00000B000000}"/>
    <hyperlink ref="C20" location="'nota 1.11-1.15'!A6" display="'nota 1.11-1.15'!A6" xr:uid="{00000000-0004-0000-0A00-00000C000000}"/>
    <hyperlink ref="C21" location="'nota 1.11-1.15'!C38" display="'nota 1.11-1.15'!C38" xr:uid="{00000000-0004-0000-0A00-00000D000000}"/>
    <hyperlink ref="C23" location="'nota 1.11-1.15'!C80" display="'nota 1.11-1.15'!C80" xr:uid="{00000000-0004-0000-0A00-00000E000000}"/>
    <hyperlink ref="C24" location="'nota 1.11-1.15'!C119" display="'nota 1.11-1.15'!C119" xr:uid="{00000000-0004-0000-0A00-00000F000000}"/>
    <hyperlink ref="C26" location="'nota 2'!A1" display="'nota 2'!A1" xr:uid="{00000000-0004-0000-0A00-000010000000}"/>
    <hyperlink ref="C27" location="'nota 3,4'!A1" display="'nota 3,4'!A1" xr:uid="{00000000-0004-0000-0A00-000011000000}"/>
    <hyperlink ref="C28" location="'nota 5'!A1" display="'nota 5'!A1" xr:uid="{00000000-0004-0000-0A00-000012000000}"/>
    <hyperlink ref="C29" location="'nota 6'!A1" display="'nota 6'!A1" xr:uid="{00000000-0004-0000-0A00-000013000000}"/>
    <hyperlink ref="C30" location="'nota 7'!A1" display="'nota 7'!A1" xr:uid="{00000000-0004-0000-0A00-000014000000}"/>
    <hyperlink ref="C31" location="'nota 8-11'!A1" display="'nota 8-11'!A1" xr:uid="{00000000-0004-0000-0A00-000015000000}"/>
    <hyperlink ref="C32" location="'nota 8-11'!B59" display="'nota 8-11'!B59" xr:uid="{00000000-0004-0000-0A00-000016000000}"/>
    <hyperlink ref="C35" location="SPRAWOZDANIE!A1" display="SPRAWOZDANIE!A1" xr:uid="{00000000-0004-0000-0A00-000017000000}"/>
    <hyperlink ref="C25" location="'nota 1.16-1.19'!A1" display="'nota 1.16-1.19'!A1" xr:uid="{00000000-0004-0000-0A00-000018000000}"/>
    <hyperlink ref="C4" location="Tytułowa!A1" display="Strona tytułowa SF" xr:uid="{00000000-0004-0000-0A00-000019000000}"/>
    <hyperlink ref="C7" location="'Bilans-korekty'!A1" display="Bilans - korekty" xr:uid="{00000000-0004-0000-0A00-00001A000000}"/>
    <hyperlink ref="C8" location="'Bilans po korektach'!A1" display="Bilans  po korektach" xr:uid="{00000000-0004-0000-0A00-00001B000000}"/>
    <hyperlink ref="C10" location="'RZiS Por. po korektach'!A1" display="RZiS Por. po korektach" xr:uid="{00000000-0004-0000-0A00-00001C000000}"/>
    <hyperlink ref="C13" location="'CF kalkulacja'!A1" display="CF kalkulacja" xr:uid="{00000000-0004-0000-0A00-00001D000000}"/>
    <hyperlink ref="C22" location="'nota 1.11-1.15'!C70" display="'nota 1.11-1.15'!C70" xr:uid="{00000000-0004-0000-0A00-00001E000000}"/>
    <hyperlink ref="C33" location="'nota 8-11'!B66" display="'nota 8-11'!B66" xr:uid="{00000000-0004-0000-0A00-00001F000000}"/>
  </hyperlink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47"/>
  <dimension ref="A1:D656"/>
  <sheetViews>
    <sheetView topLeftCell="A630" workbookViewId="0"/>
  </sheetViews>
  <sheetFormatPr defaultColWidth="8.88671875" defaultRowHeight="13.2"/>
  <cols>
    <col min="1" max="1" width="8.88671875" style="22"/>
    <col min="2" max="3" width="118.33203125" style="22" customWidth="1"/>
    <col min="4" max="4" width="144" style="22" bestFit="1" customWidth="1"/>
    <col min="5" max="16384" width="8.88671875" style="22"/>
  </cols>
  <sheetData>
    <row r="1" spans="1:4" ht="14.4">
      <c r="A1" s="58" t="s">
        <v>86</v>
      </c>
      <c r="B1" s="58" t="s">
        <v>87</v>
      </c>
      <c r="C1" s="58" t="s">
        <v>88</v>
      </c>
    </row>
    <row r="2" spans="1:4" ht="14.4">
      <c r="A2" s="58" t="s">
        <v>89</v>
      </c>
      <c r="B2" s="58" t="s">
        <v>90</v>
      </c>
      <c r="C2" s="58" t="s">
        <v>91</v>
      </c>
      <c r="D2" s="120" t="s">
        <v>90</v>
      </c>
    </row>
    <row r="3" spans="1:4" ht="14.4">
      <c r="A3" s="58" t="s">
        <v>92</v>
      </c>
      <c r="B3" s="58" t="s">
        <v>93</v>
      </c>
      <c r="C3" s="58" t="s">
        <v>94</v>
      </c>
      <c r="D3" s="22" t="s">
        <v>95</v>
      </c>
    </row>
    <row r="4" spans="1:4" ht="14.4">
      <c r="A4" s="58" t="s">
        <v>96</v>
      </c>
      <c r="B4" s="58" t="s">
        <v>97</v>
      </c>
      <c r="C4" s="58" t="s">
        <v>98</v>
      </c>
      <c r="D4" s="22" t="s">
        <v>99</v>
      </c>
    </row>
    <row r="5" spans="1:4" ht="14.4">
      <c r="A5" s="58" t="s">
        <v>100</v>
      </c>
      <c r="B5" s="58" t="s">
        <v>101</v>
      </c>
      <c r="C5" s="58" t="s">
        <v>102</v>
      </c>
      <c r="D5" s="22" t="s">
        <v>103</v>
      </c>
    </row>
    <row r="6" spans="1:4" ht="14.4">
      <c r="A6" s="58" t="s">
        <v>104</v>
      </c>
      <c r="B6" s="58" t="s">
        <v>105</v>
      </c>
      <c r="C6" s="58" t="s">
        <v>106</v>
      </c>
      <c r="D6" s="22" t="s">
        <v>107</v>
      </c>
    </row>
    <row r="7" spans="1:4" ht="14.4">
      <c r="A7" s="58" t="s">
        <v>108</v>
      </c>
      <c r="B7" s="58" t="s">
        <v>109</v>
      </c>
      <c r="C7" s="58" t="s">
        <v>110</v>
      </c>
      <c r="D7" s="120" t="s">
        <v>109</v>
      </c>
    </row>
    <row r="8" spans="1:4" ht="14.4">
      <c r="A8" s="58" t="s">
        <v>111</v>
      </c>
      <c r="B8" s="58" t="s">
        <v>112</v>
      </c>
      <c r="C8" s="58" t="s">
        <v>113</v>
      </c>
      <c r="D8" s="120" t="s">
        <v>112</v>
      </c>
    </row>
    <row r="9" spans="1:4" ht="14.4">
      <c r="A9" s="58" t="s">
        <v>114</v>
      </c>
      <c r="B9" s="58" t="s">
        <v>115</v>
      </c>
      <c r="C9" s="58" t="s">
        <v>116</v>
      </c>
      <c r="D9" s="22" t="s">
        <v>117</v>
      </c>
    </row>
    <row r="10" spans="1:4" ht="14.4">
      <c r="A10" s="58" t="s">
        <v>118</v>
      </c>
      <c r="B10" s="58" t="s">
        <v>119</v>
      </c>
      <c r="C10" s="58" t="s">
        <v>120</v>
      </c>
      <c r="D10" s="120" t="s">
        <v>119</v>
      </c>
    </row>
    <row r="11" spans="1:4" ht="14.4">
      <c r="A11" s="58" t="s">
        <v>121</v>
      </c>
      <c r="B11" s="58" t="s">
        <v>122</v>
      </c>
      <c r="C11" s="58" t="s">
        <v>123</v>
      </c>
      <c r="D11" s="120" t="s">
        <v>122</v>
      </c>
    </row>
    <row r="12" spans="1:4" ht="14.4">
      <c r="A12" s="58" t="s">
        <v>124</v>
      </c>
      <c r="B12" s="58" t="s">
        <v>125</v>
      </c>
      <c r="C12" s="58" t="s">
        <v>126</v>
      </c>
      <c r="D12" s="120" t="s">
        <v>125</v>
      </c>
    </row>
    <row r="13" spans="1:4" ht="14.4">
      <c r="A13" s="58" t="s">
        <v>127</v>
      </c>
      <c r="B13" s="58" t="s">
        <v>128</v>
      </c>
      <c r="C13" s="58" t="s">
        <v>129</v>
      </c>
      <c r="D13" s="120" t="s">
        <v>128</v>
      </c>
    </row>
    <row r="14" spans="1:4" ht="14.4">
      <c r="A14" s="58" t="s">
        <v>130</v>
      </c>
      <c r="B14" s="58" t="s">
        <v>131</v>
      </c>
      <c r="C14" s="58" t="s">
        <v>132</v>
      </c>
      <c r="D14" s="120" t="s">
        <v>131</v>
      </c>
    </row>
    <row r="15" spans="1:4" ht="14.4">
      <c r="A15" s="58" t="s">
        <v>133</v>
      </c>
      <c r="B15" s="58" t="s">
        <v>134</v>
      </c>
      <c r="C15" s="58" t="s">
        <v>135</v>
      </c>
      <c r="D15" s="120" t="s">
        <v>134</v>
      </c>
    </row>
    <row r="16" spans="1:4" ht="14.4">
      <c r="A16" s="58" t="s">
        <v>136</v>
      </c>
      <c r="B16" s="58" t="s">
        <v>137</v>
      </c>
      <c r="C16" s="58" t="s">
        <v>138</v>
      </c>
      <c r="D16" s="120" t="s">
        <v>137</v>
      </c>
    </row>
    <row r="17" spans="1:4" ht="14.4">
      <c r="A17" s="58" t="s">
        <v>139</v>
      </c>
      <c r="B17" s="58" t="s">
        <v>140</v>
      </c>
      <c r="C17" s="58" t="s">
        <v>141</v>
      </c>
      <c r="D17" s="120" t="s">
        <v>140</v>
      </c>
    </row>
    <row r="18" spans="1:4" ht="14.4">
      <c r="A18" s="58" t="s">
        <v>142</v>
      </c>
      <c r="B18" s="58" t="s">
        <v>143</v>
      </c>
      <c r="C18" s="58" t="s">
        <v>144</v>
      </c>
      <c r="D18" s="120" t="s">
        <v>143</v>
      </c>
    </row>
    <row r="19" spans="1:4" ht="14.4">
      <c r="A19" s="58" t="s">
        <v>145</v>
      </c>
      <c r="B19" s="58" t="s">
        <v>146</v>
      </c>
      <c r="C19" s="58" t="s">
        <v>147</v>
      </c>
      <c r="D19" s="120" t="s">
        <v>146</v>
      </c>
    </row>
    <row r="20" spans="1:4" ht="14.4">
      <c r="A20" s="58" t="s">
        <v>148</v>
      </c>
      <c r="B20" s="58" t="s">
        <v>149</v>
      </c>
      <c r="C20" s="58" t="s">
        <v>150</v>
      </c>
      <c r="D20" s="120" t="s">
        <v>149</v>
      </c>
    </row>
    <row r="21" spans="1:4" ht="14.4">
      <c r="A21" s="58" t="s">
        <v>151</v>
      </c>
      <c r="B21" s="58" t="s">
        <v>152</v>
      </c>
      <c r="C21" s="58" t="s">
        <v>153</v>
      </c>
      <c r="D21" s="120" t="s">
        <v>152</v>
      </c>
    </row>
    <row r="22" spans="1:4" ht="14.4">
      <c r="A22" s="58" t="s">
        <v>154</v>
      </c>
      <c r="B22" s="58" t="s">
        <v>155</v>
      </c>
      <c r="C22" s="58" t="s">
        <v>156</v>
      </c>
      <c r="D22" s="120" t="s">
        <v>155</v>
      </c>
    </row>
    <row r="23" spans="1:4" ht="14.4">
      <c r="A23" s="58" t="s">
        <v>157</v>
      </c>
      <c r="B23" s="58" t="s">
        <v>158</v>
      </c>
      <c r="C23" s="58" t="s">
        <v>159</v>
      </c>
      <c r="D23" s="120" t="s">
        <v>158</v>
      </c>
    </row>
    <row r="24" spans="1:4" ht="14.4">
      <c r="A24" s="58" t="s">
        <v>160</v>
      </c>
      <c r="B24" s="58" t="s">
        <v>161</v>
      </c>
      <c r="C24" s="58" t="s">
        <v>162</v>
      </c>
      <c r="D24" s="120" t="s">
        <v>161</v>
      </c>
    </row>
    <row r="25" spans="1:4" ht="14.4">
      <c r="A25" s="58" t="s">
        <v>163</v>
      </c>
      <c r="B25" s="58" t="s">
        <v>164</v>
      </c>
      <c r="C25" s="58" t="s">
        <v>165</v>
      </c>
      <c r="D25" s="120" t="s">
        <v>164</v>
      </c>
    </row>
    <row r="26" spans="1:4" ht="14.4">
      <c r="A26" s="58" t="s">
        <v>166</v>
      </c>
      <c r="B26" s="58" t="s">
        <v>167</v>
      </c>
      <c r="C26" s="58" t="s">
        <v>168</v>
      </c>
      <c r="D26" s="120" t="s">
        <v>167</v>
      </c>
    </row>
    <row r="27" spans="1:4" ht="14.4">
      <c r="A27" s="58" t="s">
        <v>169</v>
      </c>
      <c r="B27" s="58" t="s">
        <v>170</v>
      </c>
      <c r="C27" s="58" t="s">
        <v>171</v>
      </c>
      <c r="D27" s="120" t="s">
        <v>170</v>
      </c>
    </row>
    <row r="28" spans="1:4" ht="14.4">
      <c r="A28" s="58" t="s">
        <v>172</v>
      </c>
      <c r="B28" s="58" t="s">
        <v>173</v>
      </c>
      <c r="C28" s="58" t="s">
        <v>174</v>
      </c>
      <c r="D28" s="120" t="s">
        <v>173</v>
      </c>
    </row>
    <row r="29" spans="1:4" ht="14.4">
      <c r="A29" s="58" t="s">
        <v>175</v>
      </c>
      <c r="B29" s="58" t="s">
        <v>176</v>
      </c>
      <c r="C29" s="58" t="s">
        <v>177</v>
      </c>
      <c r="D29" s="120" t="s">
        <v>176</v>
      </c>
    </row>
    <row r="30" spans="1:4" ht="14.4">
      <c r="A30" s="58" t="s">
        <v>178</v>
      </c>
      <c r="B30" s="58" t="s">
        <v>179</v>
      </c>
      <c r="C30" s="58" t="s">
        <v>180</v>
      </c>
      <c r="D30" s="120" t="s">
        <v>179</v>
      </c>
    </row>
    <row r="31" spans="1:4" ht="14.4">
      <c r="A31" s="58" t="s">
        <v>181</v>
      </c>
      <c r="B31" s="58" t="s">
        <v>182</v>
      </c>
      <c r="C31" s="58" t="s">
        <v>183</v>
      </c>
      <c r="D31" s="120" t="s">
        <v>182</v>
      </c>
    </row>
    <row r="32" spans="1:4" ht="14.4">
      <c r="A32" s="58" t="s">
        <v>184</v>
      </c>
      <c r="B32" s="58" t="s">
        <v>185</v>
      </c>
      <c r="C32" s="58" t="s">
        <v>186</v>
      </c>
      <c r="D32" s="120" t="s">
        <v>185</v>
      </c>
    </row>
    <row r="33" spans="1:4" ht="14.4">
      <c r="A33" s="58" t="s">
        <v>187</v>
      </c>
      <c r="B33" s="58" t="s">
        <v>188</v>
      </c>
      <c r="C33" s="58" t="s">
        <v>189</v>
      </c>
      <c r="D33" s="120" t="s">
        <v>188</v>
      </c>
    </row>
    <row r="34" spans="1:4" ht="14.4">
      <c r="A34" s="58" t="s">
        <v>190</v>
      </c>
      <c r="B34" s="58" t="s">
        <v>191</v>
      </c>
      <c r="C34" s="58" t="s">
        <v>192</v>
      </c>
      <c r="D34" s="120" t="s">
        <v>191</v>
      </c>
    </row>
    <row r="35" spans="1:4" ht="14.4">
      <c r="A35" s="58" t="s">
        <v>193</v>
      </c>
      <c r="B35" s="58" t="s">
        <v>194</v>
      </c>
      <c r="C35" s="58" t="s">
        <v>195</v>
      </c>
      <c r="D35" s="120" t="s">
        <v>194</v>
      </c>
    </row>
    <row r="36" spans="1:4" ht="14.4">
      <c r="A36" s="58" t="s">
        <v>196</v>
      </c>
      <c r="B36" s="58" t="s">
        <v>197</v>
      </c>
      <c r="C36" s="58" t="s">
        <v>198</v>
      </c>
      <c r="D36" s="22" t="s">
        <v>199</v>
      </c>
    </row>
    <row r="37" spans="1:4" ht="14.4">
      <c r="A37" s="58" t="s">
        <v>200</v>
      </c>
      <c r="B37" s="58" t="s">
        <v>201</v>
      </c>
      <c r="C37" s="59" t="s">
        <v>201</v>
      </c>
      <c r="D37" s="120" t="s">
        <v>201</v>
      </c>
    </row>
    <row r="38" spans="1:4" ht="14.4">
      <c r="A38" s="58" t="s">
        <v>202</v>
      </c>
      <c r="B38" s="58" t="s">
        <v>203</v>
      </c>
      <c r="C38" s="59" t="s">
        <v>203</v>
      </c>
      <c r="D38" s="120" t="s">
        <v>203</v>
      </c>
    </row>
    <row r="39" spans="1:4" ht="14.4">
      <c r="A39" s="58" t="s">
        <v>204</v>
      </c>
      <c r="B39" s="58" t="s">
        <v>205</v>
      </c>
      <c r="C39" s="59" t="s">
        <v>205</v>
      </c>
      <c r="D39" s="120" t="s">
        <v>205</v>
      </c>
    </row>
    <row r="40" spans="1:4" ht="14.4">
      <c r="A40" s="58" t="s">
        <v>206</v>
      </c>
      <c r="B40" s="58" t="s">
        <v>207</v>
      </c>
      <c r="C40" s="59" t="s">
        <v>207</v>
      </c>
      <c r="D40" s="120" t="s">
        <v>207</v>
      </c>
    </row>
    <row r="41" spans="1:4" ht="14.4">
      <c r="A41" s="58" t="s">
        <v>208</v>
      </c>
      <c r="B41" s="58" t="s">
        <v>209</v>
      </c>
      <c r="C41" s="58" t="s">
        <v>210</v>
      </c>
      <c r="D41" s="120" t="s">
        <v>209</v>
      </c>
    </row>
    <row r="42" spans="1:4" ht="14.4">
      <c r="A42" s="58" t="s">
        <v>211</v>
      </c>
      <c r="B42" s="58" t="s">
        <v>212</v>
      </c>
      <c r="C42" s="58" t="s">
        <v>213</v>
      </c>
      <c r="D42" s="120" t="s">
        <v>212</v>
      </c>
    </row>
    <row r="43" spans="1:4" ht="14.4">
      <c r="A43" s="58" t="s">
        <v>214</v>
      </c>
      <c r="B43" s="58" t="s">
        <v>215</v>
      </c>
      <c r="C43" s="58" t="s">
        <v>216</v>
      </c>
      <c r="D43" s="120" t="s">
        <v>215</v>
      </c>
    </row>
    <row r="44" spans="1:4" ht="14.4">
      <c r="A44" s="58" t="s">
        <v>217</v>
      </c>
      <c r="B44" s="58" t="s">
        <v>218</v>
      </c>
      <c r="C44" s="58" t="s">
        <v>219</v>
      </c>
      <c r="D44" s="120" t="s">
        <v>218</v>
      </c>
    </row>
    <row r="45" spans="1:4" ht="14.4">
      <c r="A45" s="58" t="s">
        <v>220</v>
      </c>
      <c r="B45" s="58" t="s">
        <v>221</v>
      </c>
      <c r="C45" s="58" t="s">
        <v>222</v>
      </c>
      <c r="D45" s="120" t="s">
        <v>221</v>
      </c>
    </row>
    <row r="46" spans="1:4" ht="14.4">
      <c r="A46" s="58" t="s">
        <v>223</v>
      </c>
      <c r="B46" s="58" t="s">
        <v>224</v>
      </c>
      <c r="C46" s="58" t="s">
        <v>225</v>
      </c>
      <c r="D46" s="120" t="s">
        <v>224</v>
      </c>
    </row>
    <row r="47" spans="1:4" ht="14.4">
      <c r="A47" s="58" t="s">
        <v>226</v>
      </c>
      <c r="B47" s="58" t="s">
        <v>227</v>
      </c>
      <c r="C47" s="58" t="s">
        <v>228</v>
      </c>
      <c r="D47" s="120" t="s">
        <v>227</v>
      </c>
    </row>
    <row r="48" spans="1:4" ht="14.4">
      <c r="A48" s="58" t="s">
        <v>229</v>
      </c>
      <c r="B48" s="58" t="s">
        <v>230</v>
      </c>
      <c r="C48" s="58" t="s">
        <v>231</v>
      </c>
      <c r="D48" s="120" t="s">
        <v>230</v>
      </c>
    </row>
    <row r="49" spans="1:4" ht="14.4">
      <c r="A49" s="58" t="s">
        <v>232</v>
      </c>
      <c r="B49" s="58" t="s">
        <v>233</v>
      </c>
      <c r="C49" s="58" t="s">
        <v>234</v>
      </c>
      <c r="D49" s="120" t="s">
        <v>233</v>
      </c>
    </row>
    <row r="50" spans="1:4" ht="14.4">
      <c r="A50" s="58" t="s">
        <v>235</v>
      </c>
      <c r="B50" s="58" t="s">
        <v>236</v>
      </c>
      <c r="C50" s="58" t="s">
        <v>237</v>
      </c>
      <c r="D50" s="120" t="s">
        <v>236</v>
      </c>
    </row>
    <row r="51" spans="1:4" ht="14.4">
      <c r="A51" s="58" t="s">
        <v>238</v>
      </c>
      <c r="B51" s="58" t="s">
        <v>239</v>
      </c>
      <c r="C51" s="58" t="s">
        <v>240</v>
      </c>
      <c r="D51" s="120" t="s">
        <v>239</v>
      </c>
    </row>
    <row r="52" spans="1:4" ht="14.4">
      <c r="A52" s="58" t="s">
        <v>241</v>
      </c>
      <c r="B52" s="58" t="s">
        <v>242</v>
      </c>
      <c r="C52" s="58" t="s">
        <v>243</v>
      </c>
      <c r="D52" s="120" t="s">
        <v>242</v>
      </c>
    </row>
    <row r="53" spans="1:4" ht="14.4">
      <c r="A53" s="58" t="s">
        <v>244</v>
      </c>
      <c r="B53" s="58" t="s">
        <v>245</v>
      </c>
      <c r="C53" s="58" t="s">
        <v>246</v>
      </c>
      <c r="D53" s="120" t="s">
        <v>245</v>
      </c>
    </row>
    <row r="54" spans="1:4" ht="14.4">
      <c r="A54" s="58" t="s">
        <v>247</v>
      </c>
      <c r="B54" s="58" t="s">
        <v>248</v>
      </c>
      <c r="C54" s="58" t="s">
        <v>249</v>
      </c>
      <c r="D54" s="120" t="s">
        <v>248</v>
      </c>
    </row>
    <row r="55" spans="1:4" ht="14.4">
      <c r="A55" s="58" t="s">
        <v>250</v>
      </c>
      <c r="B55" s="58" t="s">
        <v>251</v>
      </c>
      <c r="C55" s="58" t="s">
        <v>252</v>
      </c>
      <c r="D55" s="120" t="s">
        <v>251</v>
      </c>
    </row>
    <row r="56" spans="1:4" ht="14.4">
      <c r="A56" s="58" t="s">
        <v>253</v>
      </c>
      <c r="B56" s="58" t="s">
        <v>254</v>
      </c>
      <c r="C56" s="58" t="s">
        <v>255</v>
      </c>
      <c r="D56" s="120" t="s">
        <v>254</v>
      </c>
    </row>
    <row r="57" spans="1:4" ht="14.4">
      <c r="A57" s="58" t="s">
        <v>256</v>
      </c>
      <c r="B57" s="58" t="s">
        <v>257</v>
      </c>
      <c r="C57" s="58" t="s">
        <v>258</v>
      </c>
      <c r="D57" s="120" t="s">
        <v>257</v>
      </c>
    </row>
    <row r="58" spans="1:4" ht="14.4">
      <c r="A58" s="58" t="s">
        <v>259</v>
      </c>
      <c r="B58" s="58" t="s">
        <v>260</v>
      </c>
      <c r="C58" s="58" t="s">
        <v>261</v>
      </c>
      <c r="D58" s="120" t="s">
        <v>260</v>
      </c>
    </row>
    <row r="59" spans="1:4" ht="14.4">
      <c r="A59" s="58" t="s">
        <v>262</v>
      </c>
      <c r="B59" s="58" t="s">
        <v>263</v>
      </c>
      <c r="C59" s="58" t="s">
        <v>264</v>
      </c>
      <c r="D59" s="22" t="s">
        <v>265</v>
      </c>
    </row>
    <row r="60" spans="1:4" ht="14.4">
      <c r="A60" s="58" t="s">
        <v>266</v>
      </c>
      <c r="B60" s="58" t="s">
        <v>267</v>
      </c>
      <c r="C60" s="58" t="s">
        <v>268</v>
      </c>
      <c r="D60" s="22" t="s">
        <v>269</v>
      </c>
    </row>
    <row r="61" spans="1:4" ht="14.4">
      <c r="A61" s="58" t="s">
        <v>270</v>
      </c>
      <c r="B61" s="58" t="s">
        <v>271</v>
      </c>
      <c r="C61" s="58" t="s">
        <v>272</v>
      </c>
      <c r="D61" s="120" t="s">
        <v>271</v>
      </c>
    </row>
    <row r="62" spans="1:4" ht="14.4">
      <c r="A62" s="58" t="s">
        <v>273</v>
      </c>
      <c r="B62" s="58" t="s">
        <v>274</v>
      </c>
      <c r="C62" s="58" t="s">
        <v>275</v>
      </c>
      <c r="D62" s="22" t="s">
        <v>276</v>
      </c>
    </row>
    <row r="63" spans="1:4" ht="14.4">
      <c r="A63" s="58" t="s">
        <v>277</v>
      </c>
      <c r="B63" s="58" t="s">
        <v>278</v>
      </c>
      <c r="C63" s="58" t="s">
        <v>279</v>
      </c>
      <c r="D63" s="22" t="s">
        <v>280</v>
      </c>
    </row>
    <row r="64" spans="1:4" ht="14.4">
      <c r="A64" s="58" t="s">
        <v>281</v>
      </c>
      <c r="B64" s="58" t="s">
        <v>282</v>
      </c>
      <c r="C64" s="58" t="s">
        <v>283</v>
      </c>
      <c r="D64" s="120" t="s">
        <v>282</v>
      </c>
    </row>
    <row r="65" spans="1:4" ht="14.4">
      <c r="A65" s="58" t="s">
        <v>284</v>
      </c>
      <c r="B65" s="58" t="s">
        <v>285</v>
      </c>
      <c r="C65" s="58" t="s">
        <v>286</v>
      </c>
      <c r="D65" s="120" t="s">
        <v>285</v>
      </c>
    </row>
    <row r="66" spans="1:4" ht="14.4">
      <c r="A66" s="58" t="s">
        <v>287</v>
      </c>
      <c r="B66" s="58" t="s">
        <v>288</v>
      </c>
      <c r="C66" s="58" t="s">
        <v>289</v>
      </c>
      <c r="D66" s="120" t="s">
        <v>288</v>
      </c>
    </row>
    <row r="67" spans="1:4" ht="14.4">
      <c r="A67" s="58" t="s">
        <v>290</v>
      </c>
      <c r="B67" s="58" t="s">
        <v>291</v>
      </c>
      <c r="C67" s="58" t="s">
        <v>292</v>
      </c>
      <c r="D67" s="22" t="s">
        <v>293</v>
      </c>
    </row>
    <row r="68" spans="1:4" ht="14.4">
      <c r="A68" s="58" t="s">
        <v>294</v>
      </c>
      <c r="B68" s="58" t="s">
        <v>295</v>
      </c>
      <c r="C68" s="58" t="s">
        <v>296</v>
      </c>
      <c r="D68" s="120" t="s">
        <v>295</v>
      </c>
    </row>
    <row r="69" spans="1:4" ht="14.4">
      <c r="A69" s="58" t="s">
        <v>297</v>
      </c>
      <c r="B69" s="58" t="s">
        <v>298</v>
      </c>
      <c r="C69" s="58" t="s">
        <v>299</v>
      </c>
      <c r="D69" s="120" t="s">
        <v>298</v>
      </c>
    </row>
    <row r="70" spans="1:4" ht="14.4">
      <c r="A70" s="58" t="s">
        <v>300</v>
      </c>
      <c r="B70" s="58" t="s">
        <v>301</v>
      </c>
      <c r="C70" s="58" t="s">
        <v>302</v>
      </c>
      <c r="D70" s="120" t="s">
        <v>301</v>
      </c>
    </row>
    <row r="71" spans="1:4" ht="14.4">
      <c r="A71" s="58" t="s">
        <v>303</v>
      </c>
      <c r="B71" s="58" t="s">
        <v>304</v>
      </c>
      <c r="C71" s="58" t="s">
        <v>305</v>
      </c>
      <c r="D71" s="120" t="s">
        <v>304</v>
      </c>
    </row>
    <row r="72" spans="1:4" ht="14.4">
      <c r="A72" s="58" t="s">
        <v>306</v>
      </c>
      <c r="B72" s="58" t="s">
        <v>307</v>
      </c>
      <c r="C72" s="59" t="s">
        <v>307</v>
      </c>
      <c r="D72" s="22" t="s">
        <v>308</v>
      </c>
    </row>
    <row r="73" spans="1:4" ht="14.4">
      <c r="A73" s="58" t="s">
        <v>309</v>
      </c>
      <c r="B73" s="58" t="s">
        <v>310</v>
      </c>
      <c r="C73" s="58" t="s">
        <v>311</v>
      </c>
      <c r="D73" s="120" t="s">
        <v>310</v>
      </c>
    </row>
    <row r="74" spans="1:4" ht="14.4">
      <c r="A74" s="58" t="s">
        <v>312</v>
      </c>
      <c r="B74" s="58" t="s">
        <v>313</v>
      </c>
      <c r="C74" s="59" t="s">
        <v>313</v>
      </c>
      <c r="D74" s="120" t="s">
        <v>313</v>
      </c>
    </row>
    <row r="75" spans="1:4" ht="14.4">
      <c r="A75" s="58" t="s">
        <v>314</v>
      </c>
      <c r="B75" s="58" t="s">
        <v>315</v>
      </c>
      <c r="C75" s="58" t="s">
        <v>316</v>
      </c>
      <c r="D75" s="120" t="s">
        <v>315</v>
      </c>
    </row>
    <row r="76" spans="1:4" ht="14.4">
      <c r="A76" s="58" t="s">
        <v>317</v>
      </c>
      <c r="B76" s="58" t="s">
        <v>318</v>
      </c>
      <c r="C76" s="58" t="s">
        <v>319</v>
      </c>
      <c r="D76" s="120" t="s">
        <v>318</v>
      </c>
    </row>
    <row r="77" spans="1:4" ht="14.4">
      <c r="A77" s="58" t="s">
        <v>320</v>
      </c>
      <c r="B77" s="58" t="s">
        <v>321</v>
      </c>
      <c r="C77" s="58" t="s">
        <v>322</v>
      </c>
      <c r="D77" s="120" t="s">
        <v>321</v>
      </c>
    </row>
    <row r="78" spans="1:4" ht="14.4">
      <c r="A78" s="58" t="s">
        <v>323</v>
      </c>
      <c r="B78" s="58" t="s">
        <v>324</v>
      </c>
      <c r="C78" s="58" t="s">
        <v>325</v>
      </c>
      <c r="D78" s="120" t="s">
        <v>324</v>
      </c>
    </row>
    <row r="79" spans="1:4" ht="14.4">
      <c r="A79" s="58" t="s">
        <v>326</v>
      </c>
      <c r="B79" s="58" t="s">
        <v>327</v>
      </c>
      <c r="C79" s="58" t="s">
        <v>328</v>
      </c>
      <c r="D79" s="22" t="s">
        <v>329</v>
      </c>
    </row>
    <row r="80" spans="1:4" ht="14.4">
      <c r="A80" s="58" t="s">
        <v>330</v>
      </c>
      <c r="B80" s="58" t="s">
        <v>331</v>
      </c>
      <c r="C80" s="58" t="s">
        <v>332</v>
      </c>
      <c r="D80" s="22" t="s">
        <v>333</v>
      </c>
    </row>
    <row r="81" spans="1:4" ht="14.4">
      <c r="A81" s="58" t="s">
        <v>334</v>
      </c>
      <c r="B81" s="58" t="s">
        <v>335</v>
      </c>
      <c r="C81" s="59" t="s">
        <v>335</v>
      </c>
      <c r="D81" s="120" t="s">
        <v>335</v>
      </c>
    </row>
    <row r="82" spans="1:4" ht="14.4">
      <c r="A82" s="58" t="s">
        <v>336</v>
      </c>
      <c r="B82" s="58" t="s">
        <v>337</v>
      </c>
      <c r="C82" s="59" t="s">
        <v>337</v>
      </c>
      <c r="D82" s="120" t="s">
        <v>337</v>
      </c>
    </row>
    <row r="83" spans="1:4" ht="14.4">
      <c r="A83" s="58" t="s">
        <v>338</v>
      </c>
      <c r="B83" s="58" t="s">
        <v>339</v>
      </c>
      <c r="C83" s="59" t="s">
        <v>339</v>
      </c>
      <c r="D83" s="120" t="s">
        <v>339</v>
      </c>
    </row>
    <row r="84" spans="1:4" ht="14.4">
      <c r="A84" s="58" t="s">
        <v>340</v>
      </c>
      <c r="B84" s="58" t="s">
        <v>341</v>
      </c>
      <c r="C84" s="59" t="s">
        <v>341</v>
      </c>
      <c r="D84" s="120" t="s">
        <v>341</v>
      </c>
    </row>
    <row r="85" spans="1:4" ht="14.4">
      <c r="A85" s="58" t="s">
        <v>342</v>
      </c>
      <c r="B85" s="58" t="s">
        <v>343</v>
      </c>
      <c r="C85" s="59" t="s">
        <v>343</v>
      </c>
      <c r="D85" s="120" t="s">
        <v>343</v>
      </c>
    </row>
    <row r="86" spans="1:4" ht="14.4">
      <c r="A86" s="58" t="s">
        <v>344</v>
      </c>
      <c r="B86" s="58" t="s">
        <v>345</v>
      </c>
      <c r="C86" s="59" t="s">
        <v>345</v>
      </c>
      <c r="D86" s="120" t="s">
        <v>345</v>
      </c>
    </row>
    <row r="87" spans="1:4" ht="14.4">
      <c r="A87" s="58" t="s">
        <v>346</v>
      </c>
      <c r="B87" s="58" t="s">
        <v>347</v>
      </c>
      <c r="C87" s="59" t="s">
        <v>347</v>
      </c>
      <c r="D87" s="120" t="s">
        <v>347</v>
      </c>
    </row>
    <row r="88" spans="1:4" ht="14.4">
      <c r="A88" s="58" t="s">
        <v>348</v>
      </c>
      <c r="B88" s="58" t="s">
        <v>349</v>
      </c>
      <c r="C88" s="59" t="s">
        <v>349</v>
      </c>
      <c r="D88" s="120" t="s">
        <v>349</v>
      </c>
    </row>
    <row r="89" spans="1:4" ht="14.4">
      <c r="A89" s="58" t="s">
        <v>350</v>
      </c>
      <c r="B89" s="58" t="s">
        <v>351</v>
      </c>
      <c r="C89" s="59" t="s">
        <v>351</v>
      </c>
      <c r="D89" s="120" t="s">
        <v>351</v>
      </c>
    </row>
    <row r="90" spans="1:4" ht="14.4">
      <c r="A90" s="58" t="s">
        <v>352</v>
      </c>
      <c r="B90" s="58" t="s">
        <v>353</v>
      </c>
      <c r="C90" s="59" t="s">
        <v>353</v>
      </c>
      <c r="D90" s="120" t="s">
        <v>353</v>
      </c>
    </row>
    <row r="91" spans="1:4" ht="14.4">
      <c r="A91" s="58" t="s">
        <v>354</v>
      </c>
      <c r="B91" s="58" t="s">
        <v>355</v>
      </c>
      <c r="C91" s="58" t="s">
        <v>356</v>
      </c>
      <c r="D91" s="120" t="s">
        <v>355</v>
      </c>
    </row>
    <row r="92" spans="1:4" ht="14.4">
      <c r="A92" s="58" t="s">
        <v>357</v>
      </c>
      <c r="B92" s="58" t="s">
        <v>358</v>
      </c>
      <c r="C92" s="59" t="s">
        <v>358</v>
      </c>
      <c r="D92" s="120" t="s">
        <v>358</v>
      </c>
    </row>
    <row r="93" spans="1:4" ht="14.4">
      <c r="A93" s="58" t="s">
        <v>359</v>
      </c>
      <c r="B93" s="58" t="s">
        <v>360</v>
      </c>
      <c r="C93" s="58" t="s">
        <v>361</v>
      </c>
      <c r="D93" s="120" t="s">
        <v>360</v>
      </c>
    </row>
    <row r="94" spans="1:4" ht="14.4">
      <c r="A94" s="58" t="s">
        <v>362</v>
      </c>
      <c r="B94" s="58" t="s">
        <v>363</v>
      </c>
      <c r="C94" s="58" t="s">
        <v>364</v>
      </c>
      <c r="D94" s="120" t="s">
        <v>363</v>
      </c>
    </row>
    <row r="95" spans="1:4" ht="14.4">
      <c r="A95" s="58" t="s">
        <v>365</v>
      </c>
      <c r="B95" s="58" t="s">
        <v>366</v>
      </c>
      <c r="C95" s="58" t="s">
        <v>367</v>
      </c>
      <c r="D95" s="120" t="s">
        <v>366</v>
      </c>
    </row>
    <row r="96" spans="1:4" ht="14.4">
      <c r="A96" s="58" t="s">
        <v>368</v>
      </c>
      <c r="B96" s="58" t="s">
        <v>369</v>
      </c>
      <c r="C96" s="58" t="s">
        <v>370</v>
      </c>
      <c r="D96" s="120" t="s">
        <v>369</v>
      </c>
    </row>
    <row r="97" spans="1:4" ht="14.4">
      <c r="A97" s="58" t="s">
        <v>371</v>
      </c>
      <c r="B97" s="58" t="s">
        <v>372</v>
      </c>
      <c r="C97" s="58" t="s">
        <v>373</v>
      </c>
      <c r="D97" s="120" t="s">
        <v>372</v>
      </c>
    </row>
    <row r="98" spans="1:4" ht="14.4">
      <c r="A98" s="58" t="s">
        <v>374</v>
      </c>
      <c r="B98" s="58" t="s">
        <v>375</v>
      </c>
      <c r="C98" s="59" t="s">
        <v>375</v>
      </c>
      <c r="D98" s="120" t="s">
        <v>375</v>
      </c>
    </row>
    <row r="99" spans="1:4" ht="14.4">
      <c r="A99" s="58" t="s">
        <v>376</v>
      </c>
      <c r="B99" s="58" t="s">
        <v>377</v>
      </c>
      <c r="C99" s="59" t="s">
        <v>377</v>
      </c>
      <c r="D99" s="120" t="s">
        <v>377</v>
      </c>
    </row>
    <row r="100" spans="1:4" ht="14.4">
      <c r="A100" s="58" t="s">
        <v>378</v>
      </c>
      <c r="B100" s="58" t="s">
        <v>379</v>
      </c>
      <c r="C100" s="59" t="s">
        <v>379</v>
      </c>
      <c r="D100" s="120" t="s">
        <v>379</v>
      </c>
    </row>
    <row r="101" spans="1:4" ht="14.4">
      <c r="A101" s="58" t="s">
        <v>380</v>
      </c>
      <c r="B101" s="58" t="s">
        <v>381</v>
      </c>
      <c r="C101" s="59" t="s">
        <v>381</v>
      </c>
      <c r="D101" s="120" t="s">
        <v>381</v>
      </c>
    </row>
    <row r="102" spans="1:4" ht="14.4">
      <c r="A102" s="58" t="s">
        <v>382</v>
      </c>
      <c r="B102" s="58" t="s">
        <v>383</v>
      </c>
      <c r="C102" s="59" t="s">
        <v>383</v>
      </c>
      <c r="D102" s="120" t="s">
        <v>383</v>
      </c>
    </row>
    <row r="103" spans="1:4" ht="14.4">
      <c r="A103" s="58" t="s">
        <v>384</v>
      </c>
      <c r="B103" s="58" t="s">
        <v>385</v>
      </c>
      <c r="C103" s="59" t="s">
        <v>385</v>
      </c>
      <c r="D103" s="120" t="s">
        <v>385</v>
      </c>
    </row>
    <row r="104" spans="1:4" ht="14.4">
      <c r="A104" s="58" t="s">
        <v>386</v>
      </c>
      <c r="B104" s="58" t="s">
        <v>387</v>
      </c>
      <c r="C104" s="59" t="s">
        <v>387</v>
      </c>
      <c r="D104" s="120" t="s">
        <v>387</v>
      </c>
    </row>
    <row r="105" spans="1:4" ht="14.4">
      <c r="A105" s="58" t="s">
        <v>388</v>
      </c>
      <c r="B105" s="58" t="s">
        <v>389</v>
      </c>
      <c r="C105" s="59" t="s">
        <v>389</v>
      </c>
      <c r="D105" s="120" t="s">
        <v>389</v>
      </c>
    </row>
    <row r="106" spans="1:4" ht="14.4">
      <c r="A106" s="58" t="s">
        <v>390</v>
      </c>
      <c r="B106" s="58" t="s">
        <v>391</v>
      </c>
      <c r="C106" s="59" t="s">
        <v>391</v>
      </c>
      <c r="D106" s="22" t="s">
        <v>392</v>
      </c>
    </row>
    <row r="107" spans="1:4" ht="14.4">
      <c r="A107" s="58" t="s">
        <v>393</v>
      </c>
      <c r="B107" s="58" t="s">
        <v>394</v>
      </c>
      <c r="C107" s="59" t="s">
        <v>394</v>
      </c>
      <c r="D107" s="120" t="s">
        <v>394</v>
      </c>
    </row>
    <row r="108" spans="1:4" ht="14.4">
      <c r="A108" s="58" t="s">
        <v>395</v>
      </c>
      <c r="B108" s="58" t="s">
        <v>396</v>
      </c>
      <c r="C108" s="59" t="s">
        <v>396</v>
      </c>
      <c r="D108" s="120" t="s">
        <v>396</v>
      </c>
    </row>
    <row r="109" spans="1:4" ht="14.4">
      <c r="A109" s="58" t="s">
        <v>397</v>
      </c>
      <c r="B109" s="58" t="s">
        <v>398</v>
      </c>
      <c r="C109" s="59" t="s">
        <v>398</v>
      </c>
      <c r="D109" s="120" t="s">
        <v>398</v>
      </c>
    </row>
    <row r="110" spans="1:4" ht="14.4">
      <c r="A110" s="58" t="s">
        <v>399</v>
      </c>
      <c r="B110" s="58" t="s">
        <v>400</v>
      </c>
      <c r="C110" s="59" t="s">
        <v>400</v>
      </c>
      <c r="D110" s="120" t="s">
        <v>400</v>
      </c>
    </row>
    <row r="111" spans="1:4" ht="14.4">
      <c r="A111" s="58" t="s">
        <v>401</v>
      </c>
      <c r="B111" s="58" t="s">
        <v>402</v>
      </c>
      <c r="C111" s="58" t="s">
        <v>403</v>
      </c>
      <c r="D111" s="120" t="s">
        <v>402</v>
      </c>
    </row>
    <row r="112" spans="1:4" ht="14.4">
      <c r="A112" s="58" t="s">
        <v>404</v>
      </c>
      <c r="B112" s="58" t="s">
        <v>405</v>
      </c>
      <c r="C112" s="58" t="s">
        <v>406</v>
      </c>
      <c r="D112" s="120" t="s">
        <v>405</v>
      </c>
    </row>
    <row r="113" spans="1:4" ht="14.4">
      <c r="A113" s="58" t="s">
        <v>407</v>
      </c>
      <c r="B113" s="58" t="s">
        <v>408</v>
      </c>
      <c r="C113" s="59" t="s">
        <v>408</v>
      </c>
      <c r="D113" s="120" t="s">
        <v>408</v>
      </c>
    </row>
    <row r="114" spans="1:4" ht="14.4">
      <c r="A114" s="58" t="s">
        <v>409</v>
      </c>
      <c r="B114" s="58" t="s">
        <v>410</v>
      </c>
      <c r="C114" s="59" t="s">
        <v>410</v>
      </c>
      <c r="D114" s="120" t="s">
        <v>410</v>
      </c>
    </row>
    <row r="115" spans="1:4" ht="14.4">
      <c r="A115" s="58" t="s">
        <v>411</v>
      </c>
      <c r="B115" s="58" t="s">
        <v>412</v>
      </c>
      <c r="C115" s="58" t="s">
        <v>413</v>
      </c>
      <c r="D115" s="120" t="s">
        <v>412</v>
      </c>
    </row>
    <row r="116" spans="1:4" ht="14.4">
      <c r="A116" s="58" t="s">
        <v>414</v>
      </c>
      <c r="B116" s="58" t="s">
        <v>415</v>
      </c>
      <c r="C116" s="58" t="s">
        <v>416</v>
      </c>
      <c r="D116" s="22" t="s">
        <v>417</v>
      </c>
    </row>
    <row r="117" spans="1:4" ht="14.4">
      <c r="A117" s="58" t="s">
        <v>418</v>
      </c>
      <c r="B117" s="58" t="s">
        <v>419</v>
      </c>
      <c r="C117" s="58" t="s">
        <v>420</v>
      </c>
      <c r="D117" s="22" t="s">
        <v>421</v>
      </c>
    </row>
    <row r="118" spans="1:4" ht="14.4">
      <c r="A118" s="58" t="s">
        <v>422</v>
      </c>
      <c r="B118" s="58" t="s">
        <v>423</v>
      </c>
      <c r="C118" s="58" t="s">
        <v>424</v>
      </c>
      <c r="D118" s="22" t="s">
        <v>425</v>
      </c>
    </row>
    <row r="119" spans="1:4" ht="14.4">
      <c r="A119" s="58" t="s">
        <v>426</v>
      </c>
      <c r="B119" s="58" t="s">
        <v>427</v>
      </c>
      <c r="C119" s="59" t="s">
        <v>427</v>
      </c>
      <c r="D119" s="22" t="s">
        <v>428</v>
      </c>
    </row>
    <row r="120" spans="1:4" ht="14.4">
      <c r="A120" s="58" t="s">
        <v>429</v>
      </c>
      <c r="B120" s="58" t="s">
        <v>430</v>
      </c>
      <c r="C120" s="58" t="s">
        <v>431</v>
      </c>
      <c r="D120" s="22" t="s">
        <v>432</v>
      </c>
    </row>
    <row r="121" spans="1:4" ht="14.4">
      <c r="A121" s="58" t="s">
        <v>433</v>
      </c>
      <c r="B121" s="58" t="s">
        <v>434</v>
      </c>
      <c r="C121" s="58" t="s">
        <v>435</v>
      </c>
      <c r="D121" s="22" t="s">
        <v>436</v>
      </c>
    </row>
    <row r="122" spans="1:4" ht="14.4">
      <c r="A122" s="58" t="s">
        <v>437</v>
      </c>
      <c r="B122" s="58" t="s">
        <v>438</v>
      </c>
      <c r="C122" s="58" t="s">
        <v>439</v>
      </c>
      <c r="D122" s="120" t="s">
        <v>438</v>
      </c>
    </row>
    <row r="123" spans="1:4" ht="14.4">
      <c r="A123" s="58" t="s">
        <v>440</v>
      </c>
      <c r="B123" s="58" t="s">
        <v>441</v>
      </c>
      <c r="C123" s="58" t="s">
        <v>442</v>
      </c>
      <c r="D123" s="22" t="s">
        <v>443</v>
      </c>
    </row>
    <row r="124" spans="1:4" ht="14.4">
      <c r="A124" s="58" t="s">
        <v>444</v>
      </c>
      <c r="B124" s="58" t="s">
        <v>445</v>
      </c>
      <c r="C124" s="58" t="s">
        <v>446</v>
      </c>
      <c r="D124" s="22" t="s">
        <v>447</v>
      </c>
    </row>
    <row r="125" spans="1:4" ht="14.4">
      <c r="A125" s="58" t="s">
        <v>448</v>
      </c>
      <c r="B125" s="58" t="s">
        <v>449</v>
      </c>
      <c r="C125" s="58" t="s">
        <v>450</v>
      </c>
      <c r="D125" s="120" t="s">
        <v>449</v>
      </c>
    </row>
    <row r="126" spans="1:4" ht="14.4">
      <c r="A126" s="58" t="s">
        <v>451</v>
      </c>
      <c r="B126" s="58" t="s">
        <v>452</v>
      </c>
      <c r="C126" s="58" t="s">
        <v>453</v>
      </c>
      <c r="D126" s="22" t="s">
        <v>454</v>
      </c>
    </row>
    <row r="127" spans="1:4" ht="14.4">
      <c r="A127" s="58" t="s">
        <v>455</v>
      </c>
      <c r="B127" s="58" t="s">
        <v>456</v>
      </c>
      <c r="C127" s="58" t="s">
        <v>457</v>
      </c>
      <c r="D127" s="120" t="s">
        <v>456</v>
      </c>
    </row>
    <row r="128" spans="1:4" ht="14.4">
      <c r="A128" s="58" t="s">
        <v>458</v>
      </c>
      <c r="B128" s="58" t="s">
        <v>459</v>
      </c>
      <c r="C128" s="58" t="s">
        <v>460</v>
      </c>
      <c r="D128" s="22" t="s">
        <v>461</v>
      </c>
    </row>
    <row r="129" spans="1:4" ht="14.4">
      <c r="A129" s="58" t="s">
        <v>462</v>
      </c>
      <c r="B129" s="58" t="s">
        <v>463</v>
      </c>
      <c r="C129" s="59" t="s">
        <v>463</v>
      </c>
      <c r="D129" s="22" t="s">
        <v>464</v>
      </c>
    </row>
    <row r="130" spans="1:4" ht="14.4">
      <c r="A130" s="58" t="s">
        <v>465</v>
      </c>
      <c r="B130" s="58" t="s">
        <v>466</v>
      </c>
      <c r="C130" s="58" t="s">
        <v>467</v>
      </c>
      <c r="D130" s="22" t="s">
        <v>468</v>
      </c>
    </row>
    <row r="131" spans="1:4" ht="14.4">
      <c r="A131" s="58" t="s">
        <v>469</v>
      </c>
      <c r="B131" s="58" t="s">
        <v>470</v>
      </c>
      <c r="C131" s="58" t="s">
        <v>471</v>
      </c>
      <c r="D131" s="22" t="s">
        <v>472</v>
      </c>
    </row>
    <row r="132" spans="1:4" ht="14.4">
      <c r="A132" s="58" t="s">
        <v>473</v>
      </c>
      <c r="B132" s="58" t="s">
        <v>474</v>
      </c>
      <c r="C132" s="58" t="s">
        <v>475</v>
      </c>
      <c r="D132" s="22" t="s">
        <v>476</v>
      </c>
    </row>
    <row r="133" spans="1:4" ht="14.4">
      <c r="A133" s="58" t="s">
        <v>477</v>
      </c>
      <c r="B133" s="58" t="s">
        <v>478</v>
      </c>
      <c r="C133" s="58" t="s">
        <v>479</v>
      </c>
      <c r="D133" s="120" t="s">
        <v>478</v>
      </c>
    </row>
    <row r="134" spans="1:4" ht="14.4">
      <c r="A134" s="58" t="s">
        <v>480</v>
      </c>
      <c r="B134" s="58" t="s">
        <v>481</v>
      </c>
      <c r="C134" s="58" t="s">
        <v>482</v>
      </c>
      <c r="D134" s="120" t="s">
        <v>481</v>
      </c>
    </row>
    <row r="135" spans="1:4" ht="14.4">
      <c r="A135" s="58" t="s">
        <v>483</v>
      </c>
      <c r="B135" s="58" t="s">
        <v>484</v>
      </c>
      <c r="C135" s="58" t="s">
        <v>485</v>
      </c>
      <c r="D135" s="120" t="s">
        <v>484</v>
      </c>
    </row>
    <row r="136" spans="1:4" ht="14.4">
      <c r="A136" s="58" t="s">
        <v>486</v>
      </c>
      <c r="B136" s="58" t="s">
        <v>487</v>
      </c>
      <c r="C136" s="58" t="s">
        <v>488</v>
      </c>
      <c r="D136" s="120" t="s">
        <v>487</v>
      </c>
    </row>
    <row r="137" spans="1:4" ht="14.4">
      <c r="A137" s="58" t="s">
        <v>489</v>
      </c>
      <c r="B137" s="58" t="s">
        <v>490</v>
      </c>
      <c r="C137" s="59" t="s">
        <v>490</v>
      </c>
      <c r="D137" s="22" t="s">
        <v>491</v>
      </c>
    </row>
    <row r="138" spans="1:4" ht="14.4">
      <c r="A138" s="58" t="s">
        <v>492</v>
      </c>
      <c r="B138" s="58" t="s">
        <v>493</v>
      </c>
      <c r="C138" s="58" t="s">
        <v>494</v>
      </c>
      <c r="D138" s="120" t="s">
        <v>493</v>
      </c>
    </row>
    <row r="139" spans="1:4" ht="14.4">
      <c r="A139" s="58" t="s">
        <v>495</v>
      </c>
      <c r="B139" s="58" t="s">
        <v>496</v>
      </c>
      <c r="C139" s="58" t="s">
        <v>497</v>
      </c>
      <c r="D139" s="120" t="s">
        <v>496</v>
      </c>
    </row>
    <row r="140" spans="1:4" ht="14.4">
      <c r="A140" s="58" t="s">
        <v>498</v>
      </c>
      <c r="B140" s="58" t="s">
        <v>499</v>
      </c>
      <c r="C140" s="58" t="s">
        <v>500</v>
      </c>
      <c r="D140" s="120" t="s">
        <v>499</v>
      </c>
    </row>
    <row r="141" spans="1:4" ht="14.4">
      <c r="A141" s="58" t="s">
        <v>501</v>
      </c>
      <c r="B141" s="58" t="s">
        <v>502</v>
      </c>
      <c r="C141" s="58" t="s">
        <v>503</v>
      </c>
      <c r="D141" s="22" t="s">
        <v>504</v>
      </c>
    </row>
    <row r="142" spans="1:4" ht="14.4">
      <c r="A142" s="58" t="s">
        <v>505</v>
      </c>
      <c r="B142" s="58" t="s">
        <v>506</v>
      </c>
      <c r="C142" s="58" t="s">
        <v>507</v>
      </c>
      <c r="D142" s="120" t="s">
        <v>506</v>
      </c>
    </row>
    <row r="143" spans="1:4" ht="14.4">
      <c r="A143" s="58" t="s">
        <v>508</v>
      </c>
      <c r="B143" s="58" t="s">
        <v>509</v>
      </c>
      <c r="C143" s="58" t="s">
        <v>510</v>
      </c>
      <c r="D143" s="120" t="s">
        <v>509</v>
      </c>
    </row>
    <row r="144" spans="1:4" ht="14.4">
      <c r="A144" s="58" t="s">
        <v>511</v>
      </c>
      <c r="B144" s="58" t="s">
        <v>512</v>
      </c>
      <c r="C144" s="58" t="s">
        <v>513</v>
      </c>
      <c r="D144" s="120" t="s">
        <v>512</v>
      </c>
    </row>
    <row r="145" spans="1:4" ht="14.4">
      <c r="A145" s="58" t="s">
        <v>514</v>
      </c>
      <c r="B145" s="58" t="s">
        <v>515</v>
      </c>
      <c r="C145" s="58" t="s">
        <v>516</v>
      </c>
      <c r="D145" s="120" t="s">
        <v>515</v>
      </c>
    </row>
    <row r="146" spans="1:4" ht="14.4">
      <c r="A146" s="58" t="s">
        <v>517</v>
      </c>
      <c r="B146" s="58" t="s">
        <v>518</v>
      </c>
      <c r="C146" s="58" t="s">
        <v>519</v>
      </c>
      <c r="D146" s="120" t="s">
        <v>518</v>
      </c>
    </row>
    <row r="147" spans="1:4" ht="14.4">
      <c r="A147" s="58" t="s">
        <v>520</v>
      </c>
      <c r="B147" s="58" t="s">
        <v>521</v>
      </c>
      <c r="C147" s="59" t="s">
        <v>521</v>
      </c>
      <c r="D147" s="120" t="s">
        <v>521</v>
      </c>
    </row>
    <row r="148" spans="1:4" ht="14.4">
      <c r="A148" s="58" t="s">
        <v>522</v>
      </c>
      <c r="B148" s="58" t="s">
        <v>523</v>
      </c>
      <c r="C148" s="59" t="s">
        <v>523</v>
      </c>
      <c r="D148" s="120" t="s">
        <v>523</v>
      </c>
    </row>
    <row r="149" spans="1:4" ht="14.4">
      <c r="A149" s="58" t="s">
        <v>524</v>
      </c>
      <c r="B149" s="58" t="s">
        <v>525</v>
      </c>
      <c r="C149" s="58" t="s">
        <v>526</v>
      </c>
      <c r="D149" s="120" t="s">
        <v>525</v>
      </c>
    </row>
    <row r="150" spans="1:4" ht="14.4">
      <c r="A150" s="58" t="s">
        <v>527</v>
      </c>
      <c r="B150" s="58" t="s">
        <v>528</v>
      </c>
      <c r="C150" s="58" t="s">
        <v>529</v>
      </c>
      <c r="D150" s="22" t="s">
        <v>530</v>
      </c>
    </row>
    <row r="151" spans="1:4" ht="14.4">
      <c r="A151" s="58" t="s">
        <v>531</v>
      </c>
      <c r="B151" s="58" t="s">
        <v>532</v>
      </c>
      <c r="C151" s="58" t="s">
        <v>533</v>
      </c>
      <c r="D151" s="22" t="s">
        <v>534</v>
      </c>
    </row>
    <row r="152" spans="1:4" ht="14.4">
      <c r="A152" s="58" t="s">
        <v>535</v>
      </c>
      <c r="B152" s="58" t="s">
        <v>536</v>
      </c>
      <c r="C152" s="58" t="s">
        <v>537</v>
      </c>
      <c r="D152" s="120" t="s">
        <v>536</v>
      </c>
    </row>
    <row r="153" spans="1:4" ht="14.4">
      <c r="A153" s="58" t="s">
        <v>538</v>
      </c>
      <c r="B153" s="58" t="s">
        <v>539</v>
      </c>
      <c r="C153" s="58" t="s">
        <v>540</v>
      </c>
      <c r="D153" s="120" t="s">
        <v>539</v>
      </c>
    </row>
    <row r="154" spans="1:4" ht="14.4">
      <c r="A154" s="58" t="s">
        <v>541</v>
      </c>
      <c r="B154" s="58" t="s">
        <v>542</v>
      </c>
      <c r="C154" s="58" t="s">
        <v>543</v>
      </c>
      <c r="D154" s="22" t="s">
        <v>544</v>
      </c>
    </row>
    <row r="155" spans="1:4" ht="14.4">
      <c r="A155" s="58" t="s">
        <v>545</v>
      </c>
      <c r="B155" s="58" t="s">
        <v>546</v>
      </c>
      <c r="C155" s="59" t="s">
        <v>546</v>
      </c>
      <c r="D155" s="120" t="s">
        <v>546</v>
      </c>
    </row>
    <row r="156" spans="1:4" ht="14.4">
      <c r="A156" s="58" t="s">
        <v>547</v>
      </c>
      <c r="B156" s="58" t="s">
        <v>548</v>
      </c>
      <c r="C156" s="58" t="s">
        <v>549</v>
      </c>
      <c r="D156" s="22" t="s">
        <v>550</v>
      </c>
    </row>
    <row r="157" spans="1:4" ht="14.4">
      <c r="A157" s="58" t="s">
        <v>551</v>
      </c>
      <c r="B157" s="58" t="s">
        <v>552</v>
      </c>
      <c r="C157" s="58" t="s">
        <v>553</v>
      </c>
      <c r="D157" s="22" t="s">
        <v>554</v>
      </c>
    </row>
    <row r="158" spans="1:4" ht="14.4">
      <c r="A158" s="58" t="s">
        <v>555</v>
      </c>
      <c r="B158" s="58" t="s">
        <v>556</v>
      </c>
      <c r="C158" s="58" t="s">
        <v>557</v>
      </c>
      <c r="D158" s="22" t="s">
        <v>558</v>
      </c>
    </row>
    <row r="159" spans="1:4" ht="14.4">
      <c r="A159" s="58" t="s">
        <v>559</v>
      </c>
      <c r="B159" s="58" t="s">
        <v>560</v>
      </c>
      <c r="C159" s="58" t="s">
        <v>561</v>
      </c>
      <c r="D159" s="22" t="s">
        <v>562</v>
      </c>
    </row>
    <row r="160" spans="1:4" ht="14.4">
      <c r="A160" s="58" t="s">
        <v>563</v>
      </c>
      <c r="B160" s="58" t="s">
        <v>564</v>
      </c>
      <c r="C160" s="58" t="s">
        <v>565</v>
      </c>
      <c r="D160" s="120" t="s">
        <v>564</v>
      </c>
    </row>
    <row r="161" spans="1:4" ht="14.4">
      <c r="A161" s="58" t="s">
        <v>566</v>
      </c>
      <c r="B161" s="58" t="s">
        <v>567</v>
      </c>
      <c r="C161" s="58" t="s">
        <v>568</v>
      </c>
      <c r="D161" s="120" t="s">
        <v>567</v>
      </c>
    </row>
    <row r="162" spans="1:4" ht="14.4">
      <c r="A162" s="58" t="s">
        <v>569</v>
      </c>
      <c r="B162" s="58" t="s">
        <v>570</v>
      </c>
      <c r="C162" s="58" t="s">
        <v>571</v>
      </c>
      <c r="D162" s="120" t="s">
        <v>570</v>
      </c>
    </row>
    <row r="163" spans="1:4" ht="14.4">
      <c r="A163" s="58" t="s">
        <v>572</v>
      </c>
      <c r="B163" s="58" t="s">
        <v>573</v>
      </c>
      <c r="C163" s="58" t="s">
        <v>574</v>
      </c>
      <c r="D163" s="22" t="s">
        <v>534</v>
      </c>
    </row>
    <row r="164" spans="1:4" ht="14.4">
      <c r="A164" s="58" t="s">
        <v>575</v>
      </c>
      <c r="B164" s="58" t="s">
        <v>576</v>
      </c>
      <c r="C164" s="58" t="s">
        <v>577</v>
      </c>
      <c r="D164" s="120" t="s">
        <v>576</v>
      </c>
    </row>
    <row r="165" spans="1:4" ht="14.4">
      <c r="A165" s="58" t="s">
        <v>578</v>
      </c>
      <c r="B165" s="58" t="s">
        <v>579</v>
      </c>
      <c r="C165" s="58" t="s">
        <v>580</v>
      </c>
      <c r="D165" s="120" t="s">
        <v>579</v>
      </c>
    </row>
    <row r="166" spans="1:4" ht="14.4">
      <c r="A166" s="58" t="s">
        <v>581</v>
      </c>
      <c r="B166" s="58" t="s">
        <v>582</v>
      </c>
      <c r="C166" s="58" t="s">
        <v>583</v>
      </c>
      <c r="D166" s="120" t="s">
        <v>582</v>
      </c>
    </row>
    <row r="167" spans="1:4" ht="14.4">
      <c r="A167" s="58" t="s">
        <v>584</v>
      </c>
      <c r="B167" s="58" t="s">
        <v>585</v>
      </c>
      <c r="C167" s="58" t="s">
        <v>586</v>
      </c>
      <c r="D167" s="22" t="s">
        <v>587</v>
      </c>
    </row>
    <row r="168" spans="1:4" ht="14.4">
      <c r="A168" s="58" t="s">
        <v>588</v>
      </c>
      <c r="B168" s="58" t="s">
        <v>589</v>
      </c>
      <c r="C168" s="59" t="s">
        <v>589</v>
      </c>
      <c r="D168" s="120" t="s">
        <v>589</v>
      </c>
    </row>
    <row r="169" spans="1:4" ht="14.4">
      <c r="A169" s="58" t="s">
        <v>590</v>
      </c>
      <c r="B169" s="58" t="s">
        <v>591</v>
      </c>
      <c r="C169" s="58" t="s">
        <v>592</v>
      </c>
      <c r="D169" s="120" t="s">
        <v>591</v>
      </c>
    </row>
    <row r="170" spans="1:4" ht="14.4">
      <c r="A170" s="58" t="s">
        <v>593</v>
      </c>
      <c r="B170" s="58" t="s">
        <v>594</v>
      </c>
      <c r="C170" s="58" t="s">
        <v>595</v>
      </c>
      <c r="D170" s="120" t="s">
        <v>594</v>
      </c>
    </row>
    <row r="171" spans="1:4" ht="14.4">
      <c r="A171" s="58" t="s">
        <v>596</v>
      </c>
      <c r="B171" s="58" t="s">
        <v>597</v>
      </c>
      <c r="C171" s="58" t="s">
        <v>598</v>
      </c>
      <c r="D171" s="120" t="s">
        <v>597</v>
      </c>
    </row>
    <row r="172" spans="1:4" ht="14.4">
      <c r="A172" s="58" t="s">
        <v>599</v>
      </c>
      <c r="B172" s="58" t="s">
        <v>600</v>
      </c>
      <c r="C172" s="58" t="s">
        <v>601</v>
      </c>
      <c r="D172" s="120" t="s">
        <v>600</v>
      </c>
    </row>
    <row r="173" spans="1:4" ht="14.4">
      <c r="A173" s="58" t="s">
        <v>602</v>
      </c>
      <c r="B173" s="58" t="s">
        <v>603</v>
      </c>
      <c r="C173" s="58" t="s">
        <v>604</v>
      </c>
      <c r="D173" s="120" t="s">
        <v>603</v>
      </c>
    </row>
    <row r="174" spans="1:4" ht="14.4">
      <c r="A174" s="58" t="s">
        <v>605</v>
      </c>
      <c r="B174" s="58" t="s">
        <v>606</v>
      </c>
      <c r="C174" s="58" t="s">
        <v>607</v>
      </c>
      <c r="D174" s="120" t="s">
        <v>606</v>
      </c>
    </row>
    <row r="175" spans="1:4" ht="14.4">
      <c r="A175" s="58" t="s">
        <v>608</v>
      </c>
      <c r="B175" s="58" t="s">
        <v>609</v>
      </c>
      <c r="C175" s="58" t="s">
        <v>610</v>
      </c>
      <c r="D175" s="120" t="s">
        <v>609</v>
      </c>
    </row>
    <row r="176" spans="1:4" ht="14.4">
      <c r="A176" s="58" t="s">
        <v>611</v>
      </c>
      <c r="B176" s="58" t="s">
        <v>612</v>
      </c>
      <c r="C176" s="58" t="s">
        <v>613</v>
      </c>
      <c r="D176" s="120" t="s">
        <v>612</v>
      </c>
    </row>
    <row r="177" spans="1:4" ht="14.4">
      <c r="A177" s="58" t="s">
        <v>614</v>
      </c>
      <c r="B177" s="58" t="s">
        <v>615</v>
      </c>
      <c r="C177" s="58" t="s">
        <v>616</v>
      </c>
      <c r="D177" s="120" t="s">
        <v>615</v>
      </c>
    </row>
    <row r="178" spans="1:4" ht="14.4">
      <c r="A178" s="58" t="s">
        <v>617</v>
      </c>
      <c r="B178" s="58" t="s">
        <v>618</v>
      </c>
      <c r="C178" s="58" t="s">
        <v>619</v>
      </c>
      <c r="D178" s="120" t="s">
        <v>618</v>
      </c>
    </row>
    <row r="179" spans="1:4" ht="14.4">
      <c r="A179" s="58" t="s">
        <v>620</v>
      </c>
      <c r="B179" s="58" t="s">
        <v>621</v>
      </c>
      <c r="C179" s="58" t="s">
        <v>622</v>
      </c>
      <c r="D179" s="120" t="s">
        <v>621</v>
      </c>
    </row>
    <row r="180" spans="1:4" ht="14.4">
      <c r="A180" s="58" t="s">
        <v>623</v>
      </c>
      <c r="B180" s="58" t="s">
        <v>624</v>
      </c>
      <c r="C180" s="58" t="s">
        <v>625</v>
      </c>
      <c r="D180" s="120" t="s">
        <v>624</v>
      </c>
    </row>
    <row r="181" spans="1:4" ht="14.4">
      <c r="A181" s="58" t="s">
        <v>626</v>
      </c>
      <c r="B181" s="58" t="s">
        <v>627</v>
      </c>
      <c r="C181" s="58" t="s">
        <v>628</v>
      </c>
      <c r="D181" s="120" t="s">
        <v>627</v>
      </c>
    </row>
    <row r="182" spans="1:4" ht="14.4">
      <c r="A182" s="58" t="s">
        <v>629</v>
      </c>
      <c r="B182" s="58" t="s">
        <v>630</v>
      </c>
      <c r="C182" s="58" t="s">
        <v>631</v>
      </c>
      <c r="D182" s="120" t="s">
        <v>630</v>
      </c>
    </row>
    <row r="183" spans="1:4" ht="14.4">
      <c r="A183" s="58" t="s">
        <v>632</v>
      </c>
      <c r="B183" s="58" t="s">
        <v>633</v>
      </c>
      <c r="C183" s="58" t="s">
        <v>634</v>
      </c>
      <c r="D183" s="120" t="s">
        <v>633</v>
      </c>
    </row>
    <row r="184" spans="1:4" ht="14.4">
      <c r="A184" s="58" t="s">
        <v>635</v>
      </c>
      <c r="B184" s="58" t="s">
        <v>636</v>
      </c>
      <c r="C184" s="58" t="s">
        <v>637</v>
      </c>
      <c r="D184" s="120" t="s">
        <v>636</v>
      </c>
    </row>
    <row r="185" spans="1:4" ht="14.4">
      <c r="A185" s="58" t="s">
        <v>638</v>
      </c>
      <c r="B185" s="58" t="s">
        <v>639</v>
      </c>
      <c r="C185" s="58" t="s">
        <v>640</v>
      </c>
      <c r="D185" s="22" t="s">
        <v>641</v>
      </c>
    </row>
    <row r="186" spans="1:4" ht="14.4">
      <c r="A186" s="58" t="s">
        <v>642</v>
      </c>
      <c r="B186" s="58" t="s">
        <v>643</v>
      </c>
      <c r="C186" s="58" t="s">
        <v>644</v>
      </c>
      <c r="D186" s="22" t="s">
        <v>645</v>
      </c>
    </row>
    <row r="187" spans="1:4" ht="14.4">
      <c r="A187" s="58" t="s">
        <v>646</v>
      </c>
      <c r="B187" s="58" t="s">
        <v>647</v>
      </c>
      <c r="C187" s="58" t="s">
        <v>648</v>
      </c>
      <c r="D187" s="120" t="s">
        <v>647</v>
      </c>
    </row>
    <row r="188" spans="1:4" ht="14.4">
      <c r="A188" s="58" t="s">
        <v>649</v>
      </c>
      <c r="B188" s="58" t="s">
        <v>650</v>
      </c>
      <c r="C188" s="58" t="s">
        <v>651</v>
      </c>
      <c r="D188" s="22" t="s">
        <v>652</v>
      </c>
    </row>
    <row r="189" spans="1:4" ht="14.4">
      <c r="A189" s="58" t="s">
        <v>653</v>
      </c>
      <c r="B189" s="58" t="s">
        <v>654</v>
      </c>
      <c r="C189" s="58" t="s">
        <v>655</v>
      </c>
      <c r="D189" s="22" t="s">
        <v>656</v>
      </c>
    </row>
    <row r="190" spans="1:4" ht="14.4">
      <c r="A190" s="58" t="s">
        <v>657</v>
      </c>
      <c r="B190" s="58" t="s">
        <v>658</v>
      </c>
      <c r="C190" s="58" t="s">
        <v>659</v>
      </c>
      <c r="D190" s="120" t="s">
        <v>658</v>
      </c>
    </row>
    <row r="191" spans="1:4" ht="14.4">
      <c r="A191" s="58" t="s">
        <v>660</v>
      </c>
      <c r="B191" s="58" t="s">
        <v>661</v>
      </c>
      <c r="C191" s="58" t="s">
        <v>662</v>
      </c>
      <c r="D191" s="120" t="s">
        <v>661</v>
      </c>
    </row>
    <row r="192" spans="1:4" ht="14.4">
      <c r="A192" s="58" t="s">
        <v>663</v>
      </c>
      <c r="B192" s="58" t="s">
        <v>664</v>
      </c>
      <c r="C192" s="58" t="s">
        <v>665</v>
      </c>
      <c r="D192" s="120" t="s">
        <v>664</v>
      </c>
    </row>
    <row r="193" spans="1:4" ht="14.4">
      <c r="A193" s="58" t="s">
        <v>666</v>
      </c>
      <c r="B193" s="58" t="s">
        <v>667</v>
      </c>
      <c r="C193" s="58" t="s">
        <v>668</v>
      </c>
      <c r="D193" s="120" t="s">
        <v>667</v>
      </c>
    </row>
    <row r="194" spans="1:4" ht="14.4">
      <c r="A194" s="58" t="s">
        <v>669</v>
      </c>
      <c r="B194" s="58" t="s">
        <v>670</v>
      </c>
      <c r="C194" s="58" t="s">
        <v>671</v>
      </c>
      <c r="D194" s="120" t="s">
        <v>670</v>
      </c>
    </row>
    <row r="195" spans="1:4" ht="14.4">
      <c r="A195" s="58" t="s">
        <v>672</v>
      </c>
      <c r="B195" s="58" t="s">
        <v>673</v>
      </c>
      <c r="C195" s="58" t="s">
        <v>674</v>
      </c>
      <c r="D195" s="120" t="s">
        <v>673</v>
      </c>
    </row>
    <row r="196" spans="1:4" ht="14.4">
      <c r="A196" s="58" t="s">
        <v>675</v>
      </c>
      <c r="B196" s="58" t="s">
        <v>676</v>
      </c>
      <c r="C196" s="58" t="s">
        <v>677</v>
      </c>
      <c r="D196" s="120" t="s">
        <v>676</v>
      </c>
    </row>
    <row r="197" spans="1:4" ht="14.4">
      <c r="A197" s="58" t="s">
        <v>678</v>
      </c>
      <c r="B197" s="58" t="s">
        <v>679</v>
      </c>
      <c r="C197" s="58" t="s">
        <v>680</v>
      </c>
      <c r="D197" s="120" t="s">
        <v>679</v>
      </c>
    </row>
    <row r="198" spans="1:4" ht="14.4">
      <c r="A198" s="58" t="s">
        <v>681</v>
      </c>
      <c r="B198" s="58" t="s">
        <v>682</v>
      </c>
      <c r="C198" s="58" t="s">
        <v>683</v>
      </c>
      <c r="D198" s="120" t="s">
        <v>684</v>
      </c>
    </row>
    <row r="199" spans="1:4" ht="14.4">
      <c r="A199" s="58" t="s">
        <v>685</v>
      </c>
      <c r="B199" s="58" t="s">
        <v>686</v>
      </c>
      <c r="C199" s="58" t="s">
        <v>687</v>
      </c>
      <c r="D199" s="120" t="s">
        <v>686</v>
      </c>
    </row>
    <row r="200" spans="1:4" ht="14.4">
      <c r="A200" s="58" t="s">
        <v>688</v>
      </c>
      <c r="B200" s="58" t="s">
        <v>689</v>
      </c>
      <c r="C200" s="58" t="s">
        <v>690</v>
      </c>
      <c r="D200" s="120" t="s">
        <v>684</v>
      </c>
    </row>
    <row r="201" spans="1:4" ht="14.4">
      <c r="A201" s="58" t="s">
        <v>691</v>
      </c>
      <c r="B201" s="58" t="s">
        <v>692</v>
      </c>
      <c r="C201" s="58" t="s">
        <v>693</v>
      </c>
      <c r="D201" s="120" t="s">
        <v>692</v>
      </c>
    </row>
    <row r="202" spans="1:4" ht="14.4">
      <c r="A202" s="58" t="s">
        <v>694</v>
      </c>
      <c r="B202" s="58" t="s">
        <v>695</v>
      </c>
      <c r="C202" s="58" t="s">
        <v>696</v>
      </c>
      <c r="D202" s="22" t="s">
        <v>697</v>
      </c>
    </row>
    <row r="203" spans="1:4" ht="14.4">
      <c r="A203" s="58" t="s">
        <v>698</v>
      </c>
      <c r="B203" s="58" t="s">
        <v>699</v>
      </c>
      <c r="C203" s="58" t="s">
        <v>700</v>
      </c>
      <c r="D203" s="22" t="s">
        <v>701</v>
      </c>
    </row>
    <row r="204" spans="1:4" ht="14.4">
      <c r="A204" s="58" t="s">
        <v>702</v>
      </c>
      <c r="B204" s="58" t="s">
        <v>703</v>
      </c>
      <c r="C204" s="58" t="s">
        <v>704</v>
      </c>
      <c r="D204" s="120" t="s">
        <v>703</v>
      </c>
    </row>
    <row r="205" spans="1:4" ht="14.4">
      <c r="A205" s="58" t="s">
        <v>705</v>
      </c>
      <c r="B205" s="58" t="s">
        <v>706</v>
      </c>
      <c r="C205" s="58" t="s">
        <v>707</v>
      </c>
      <c r="D205" s="22" t="s">
        <v>708</v>
      </c>
    </row>
    <row r="206" spans="1:4" ht="14.4">
      <c r="A206" s="58" t="s">
        <v>709</v>
      </c>
      <c r="B206" s="58" t="s">
        <v>710</v>
      </c>
      <c r="C206" s="58" t="s">
        <v>711</v>
      </c>
      <c r="D206" s="120" t="s">
        <v>710</v>
      </c>
    </row>
    <row r="207" spans="1:4" ht="14.4">
      <c r="A207" s="58" t="s">
        <v>712</v>
      </c>
      <c r="B207" s="58" t="s">
        <v>713</v>
      </c>
      <c r="C207" s="59" t="s">
        <v>713</v>
      </c>
      <c r="D207" s="120" t="s">
        <v>713</v>
      </c>
    </row>
    <row r="208" spans="1:4" ht="14.4">
      <c r="A208" s="58" t="s">
        <v>714</v>
      </c>
      <c r="B208" s="58" t="s">
        <v>715</v>
      </c>
      <c r="C208" s="58" t="s">
        <v>716</v>
      </c>
      <c r="D208" s="22" t="s">
        <v>717</v>
      </c>
    </row>
    <row r="209" spans="1:4" ht="14.4">
      <c r="A209" s="58" t="s">
        <v>718</v>
      </c>
      <c r="B209" s="58" t="s">
        <v>719</v>
      </c>
      <c r="C209" s="58" t="s">
        <v>720</v>
      </c>
      <c r="D209" s="22" t="s">
        <v>721</v>
      </c>
    </row>
    <row r="210" spans="1:4" ht="14.4">
      <c r="A210" s="58" t="s">
        <v>722</v>
      </c>
      <c r="B210" s="58" t="s">
        <v>723</v>
      </c>
      <c r="C210" s="58" t="s">
        <v>724</v>
      </c>
      <c r="D210" s="22" t="s">
        <v>725</v>
      </c>
    </row>
    <row r="211" spans="1:4" ht="14.4">
      <c r="A211" s="58" t="s">
        <v>726</v>
      </c>
      <c r="B211" s="58" t="s">
        <v>727</v>
      </c>
      <c r="C211" s="58" t="s">
        <v>728</v>
      </c>
      <c r="D211" s="22" t="s">
        <v>729</v>
      </c>
    </row>
    <row r="212" spans="1:4" ht="14.4">
      <c r="A212" s="58" t="s">
        <v>730</v>
      </c>
      <c r="B212" s="58" t="s">
        <v>731</v>
      </c>
      <c r="C212" s="58" t="s">
        <v>732</v>
      </c>
      <c r="D212" s="22" t="s">
        <v>733</v>
      </c>
    </row>
    <row r="213" spans="1:4" ht="14.4">
      <c r="A213" s="58" t="s">
        <v>734</v>
      </c>
      <c r="B213" s="58" t="s">
        <v>735</v>
      </c>
      <c r="C213" s="58" t="s">
        <v>736</v>
      </c>
      <c r="D213" s="22" t="s">
        <v>737</v>
      </c>
    </row>
    <row r="214" spans="1:4" ht="14.4">
      <c r="A214" s="58" t="s">
        <v>738</v>
      </c>
      <c r="B214" s="58" t="s">
        <v>739</v>
      </c>
      <c r="C214" s="58" t="s">
        <v>740</v>
      </c>
      <c r="D214" s="22" t="s">
        <v>741</v>
      </c>
    </row>
    <row r="215" spans="1:4" ht="14.4">
      <c r="A215" s="58" t="s">
        <v>742</v>
      </c>
      <c r="B215" s="58" t="s">
        <v>743</v>
      </c>
      <c r="C215" s="58" t="s">
        <v>744</v>
      </c>
      <c r="D215" s="22" t="s">
        <v>745</v>
      </c>
    </row>
    <row r="216" spans="1:4" ht="14.4">
      <c r="A216" s="58" t="s">
        <v>746</v>
      </c>
      <c r="B216" s="58" t="s">
        <v>747</v>
      </c>
      <c r="C216" s="58" t="s">
        <v>748</v>
      </c>
      <c r="D216" s="22" t="s">
        <v>749</v>
      </c>
    </row>
    <row r="217" spans="1:4" ht="14.4">
      <c r="A217" s="58" t="s">
        <v>750</v>
      </c>
      <c r="B217" s="58" t="s">
        <v>751</v>
      </c>
      <c r="C217" s="58" t="s">
        <v>752</v>
      </c>
      <c r="D217" s="22" t="s">
        <v>753</v>
      </c>
    </row>
    <row r="218" spans="1:4" ht="14.4">
      <c r="A218" s="58" t="s">
        <v>754</v>
      </c>
      <c r="B218" s="58" t="s">
        <v>755</v>
      </c>
      <c r="C218" s="58" t="s">
        <v>756</v>
      </c>
      <c r="D218" s="22" t="s">
        <v>757</v>
      </c>
    </row>
    <row r="219" spans="1:4" ht="14.4">
      <c r="A219" s="58" t="s">
        <v>758</v>
      </c>
      <c r="B219" s="58" t="s">
        <v>759</v>
      </c>
      <c r="C219" s="58" t="s">
        <v>760</v>
      </c>
      <c r="D219" s="22" t="s">
        <v>761</v>
      </c>
    </row>
    <row r="220" spans="1:4" ht="14.4">
      <c r="A220" s="58" t="s">
        <v>762</v>
      </c>
      <c r="B220" s="58" t="s">
        <v>763</v>
      </c>
      <c r="C220" s="58" t="s">
        <v>764</v>
      </c>
      <c r="D220" s="120" t="s">
        <v>763</v>
      </c>
    </row>
    <row r="221" spans="1:4" ht="14.4">
      <c r="A221" s="58" t="s">
        <v>765</v>
      </c>
      <c r="B221" s="58" t="s">
        <v>766</v>
      </c>
      <c r="C221" s="58" t="s">
        <v>767</v>
      </c>
      <c r="D221" s="22" t="s">
        <v>768</v>
      </c>
    </row>
    <row r="222" spans="1:4" ht="14.4">
      <c r="A222" s="58" t="s">
        <v>769</v>
      </c>
      <c r="B222" s="58" t="s">
        <v>770</v>
      </c>
      <c r="C222" s="58" t="s">
        <v>771</v>
      </c>
      <c r="D222" s="120" t="s">
        <v>770</v>
      </c>
    </row>
    <row r="223" spans="1:4" ht="14.4">
      <c r="A223" s="58" t="s">
        <v>772</v>
      </c>
      <c r="B223" s="58" t="s">
        <v>773</v>
      </c>
      <c r="C223" s="58" t="s">
        <v>774</v>
      </c>
      <c r="D223" s="120" t="s">
        <v>773</v>
      </c>
    </row>
    <row r="224" spans="1:4" ht="14.4">
      <c r="A224" s="58" t="s">
        <v>775</v>
      </c>
      <c r="B224" s="58" t="s">
        <v>776</v>
      </c>
      <c r="C224" s="58" t="s">
        <v>777</v>
      </c>
      <c r="D224" s="120" t="s">
        <v>776</v>
      </c>
    </row>
    <row r="225" spans="1:4" ht="14.4">
      <c r="A225" s="58" t="s">
        <v>778</v>
      </c>
      <c r="B225" s="58" t="s">
        <v>779</v>
      </c>
      <c r="C225" s="58" t="s">
        <v>780</v>
      </c>
      <c r="D225" s="120" t="s">
        <v>779</v>
      </c>
    </row>
    <row r="226" spans="1:4" ht="14.4">
      <c r="A226" s="58" t="s">
        <v>781</v>
      </c>
      <c r="B226" s="58" t="s">
        <v>782</v>
      </c>
      <c r="C226" s="58" t="s">
        <v>783</v>
      </c>
      <c r="D226" s="120" t="s">
        <v>782</v>
      </c>
    </row>
    <row r="227" spans="1:4" ht="14.4">
      <c r="A227" s="58" t="s">
        <v>784</v>
      </c>
      <c r="B227" s="58" t="s">
        <v>785</v>
      </c>
      <c r="C227" s="58" t="s">
        <v>786</v>
      </c>
      <c r="D227" s="120" t="s">
        <v>785</v>
      </c>
    </row>
    <row r="228" spans="1:4" ht="14.4">
      <c r="A228" s="58" t="s">
        <v>787</v>
      </c>
      <c r="B228" s="58" t="s">
        <v>788</v>
      </c>
      <c r="C228" s="58" t="s">
        <v>789</v>
      </c>
      <c r="D228" s="120" t="s">
        <v>788</v>
      </c>
    </row>
    <row r="229" spans="1:4" ht="14.4">
      <c r="A229" s="58" t="s">
        <v>790</v>
      </c>
      <c r="B229" s="58" t="s">
        <v>791</v>
      </c>
      <c r="C229" s="58" t="s">
        <v>792</v>
      </c>
      <c r="D229" s="22" t="s">
        <v>793</v>
      </c>
    </row>
    <row r="230" spans="1:4" ht="14.4">
      <c r="A230" s="58" t="s">
        <v>794</v>
      </c>
      <c r="B230" s="58" t="s">
        <v>795</v>
      </c>
      <c r="C230" s="58" t="s">
        <v>796</v>
      </c>
      <c r="D230" s="120" t="s">
        <v>795</v>
      </c>
    </row>
    <row r="231" spans="1:4" ht="14.4">
      <c r="A231" s="58" t="s">
        <v>797</v>
      </c>
      <c r="B231" s="58" t="s">
        <v>798</v>
      </c>
      <c r="C231" s="58" t="s">
        <v>799</v>
      </c>
      <c r="D231" s="120" t="s">
        <v>798</v>
      </c>
    </row>
    <row r="232" spans="1:4" ht="14.4">
      <c r="A232" s="58" t="s">
        <v>800</v>
      </c>
      <c r="B232" s="58" t="s">
        <v>801</v>
      </c>
      <c r="C232" s="58" t="s">
        <v>802</v>
      </c>
      <c r="D232" s="120" t="s">
        <v>801</v>
      </c>
    </row>
    <row r="233" spans="1:4" ht="14.4">
      <c r="A233" s="58" t="s">
        <v>803</v>
      </c>
      <c r="B233" s="58" t="s">
        <v>804</v>
      </c>
      <c r="C233" s="58" t="s">
        <v>805</v>
      </c>
      <c r="D233" s="22" t="s">
        <v>806</v>
      </c>
    </row>
    <row r="234" spans="1:4" ht="14.4">
      <c r="A234" s="58" t="s">
        <v>807</v>
      </c>
      <c r="B234" s="58" t="s">
        <v>808</v>
      </c>
      <c r="C234" s="58" t="s">
        <v>809</v>
      </c>
      <c r="D234" s="120" t="s">
        <v>808</v>
      </c>
    </row>
    <row r="235" spans="1:4" ht="14.4">
      <c r="A235" s="58" t="s">
        <v>810</v>
      </c>
      <c r="B235" s="58" t="s">
        <v>811</v>
      </c>
      <c r="C235" s="59" t="s">
        <v>811</v>
      </c>
      <c r="D235" s="120" t="s">
        <v>811</v>
      </c>
    </row>
    <row r="236" spans="1:4" ht="14.4">
      <c r="A236" s="58" t="s">
        <v>812</v>
      </c>
      <c r="B236" s="58" t="s">
        <v>813</v>
      </c>
      <c r="C236" s="58" t="s">
        <v>814</v>
      </c>
      <c r="D236" s="120" t="s">
        <v>813</v>
      </c>
    </row>
    <row r="237" spans="1:4" ht="14.4">
      <c r="A237" s="58" t="s">
        <v>815</v>
      </c>
      <c r="B237" s="58" t="s">
        <v>816</v>
      </c>
      <c r="C237" s="58" t="s">
        <v>817</v>
      </c>
      <c r="D237" s="120" t="s">
        <v>816</v>
      </c>
    </row>
    <row r="238" spans="1:4" ht="14.4">
      <c r="A238" s="58" t="s">
        <v>818</v>
      </c>
      <c r="B238" s="58" t="s">
        <v>819</v>
      </c>
      <c r="C238" s="58" t="s">
        <v>820</v>
      </c>
      <c r="D238" s="120" t="s">
        <v>819</v>
      </c>
    </row>
    <row r="239" spans="1:4" ht="14.4">
      <c r="A239" s="58" t="s">
        <v>821</v>
      </c>
      <c r="B239" s="58" t="s">
        <v>822</v>
      </c>
      <c r="C239" s="58" t="s">
        <v>823</v>
      </c>
      <c r="D239" s="120" t="s">
        <v>822</v>
      </c>
    </row>
    <row r="240" spans="1:4" ht="14.4">
      <c r="A240" s="58" t="s">
        <v>824</v>
      </c>
      <c r="B240" s="58" t="s">
        <v>825</v>
      </c>
      <c r="C240" s="58" t="s">
        <v>826</v>
      </c>
      <c r="D240" s="120" t="s">
        <v>825</v>
      </c>
    </row>
    <row r="241" spans="1:4" ht="14.4">
      <c r="A241" s="58" t="s">
        <v>827</v>
      </c>
      <c r="B241" s="58" t="s">
        <v>828</v>
      </c>
      <c r="C241" s="58" t="s">
        <v>829</v>
      </c>
      <c r="D241" s="120" t="s">
        <v>828</v>
      </c>
    </row>
    <row r="242" spans="1:4" ht="14.4">
      <c r="A242" s="58" t="s">
        <v>830</v>
      </c>
      <c r="B242" s="58" t="s">
        <v>831</v>
      </c>
      <c r="C242" s="58" t="s">
        <v>832</v>
      </c>
      <c r="D242" s="120" t="s">
        <v>831</v>
      </c>
    </row>
    <row r="243" spans="1:4" ht="14.4">
      <c r="A243" s="58" t="s">
        <v>833</v>
      </c>
      <c r="B243" s="58" t="s">
        <v>834</v>
      </c>
      <c r="C243" s="58" t="s">
        <v>835</v>
      </c>
      <c r="D243" s="120" t="s">
        <v>834</v>
      </c>
    </row>
    <row r="244" spans="1:4" ht="14.4">
      <c r="A244" s="58" t="s">
        <v>836</v>
      </c>
      <c r="B244" s="58" t="s">
        <v>837</v>
      </c>
      <c r="C244" s="58" t="s">
        <v>838</v>
      </c>
      <c r="D244" s="120" t="s">
        <v>837</v>
      </c>
    </row>
    <row r="245" spans="1:4" ht="14.4">
      <c r="A245" s="58" t="s">
        <v>839</v>
      </c>
      <c r="B245" s="58" t="s">
        <v>840</v>
      </c>
      <c r="C245" s="58" t="s">
        <v>841</v>
      </c>
      <c r="D245" s="120" t="s">
        <v>840</v>
      </c>
    </row>
    <row r="246" spans="1:4" ht="14.4">
      <c r="A246" s="58" t="s">
        <v>842</v>
      </c>
      <c r="B246" s="58" t="s">
        <v>843</v>
      </c>
      <c r="C246" s="58" t="s">
        <v>844</v>
      </c>
      <c r="D246" s="120" t="s">
        <v>843</v>
      </c>
    </row>
    <row r="247" spans="1:4" ht="14.4">
      <c r="A247" s="58" t="s">
        <v>845</v>
      </c>
      <c r="B247" s="58" t="s">
        <v>846</v>
      </c>
      <c r="C247" s="58" t="s">
        <v>847</v>
      </c>
      <c r="D247" s="120" t="s">
        <v>846</v>
      </c>
    </row>
    <row r="248" spans="1:4" ht="14.4">
      <c r="A248" s="58" t="s">
        <v>848</v>
      </c>
      <c r="B248" s="58" t="s">
        <v>849</v>
      </c>
      <c r="C248" s="58" t="s">
        <v>850</v>
      </c>
      <c r="D248" s="120" t="s">
        <v>849</v>
      </c>
    </row>
    <row r="249" spans="1:4" ht="14.4">
      <c r="A249" s="58" t="s">
        <v>851</v>
      </c>
      <c r="B249" s="58" t="s">
        <v>852</v>
      </c>
      <c r="C249" s="58" t="s">
        <v>853</v>
      </c>
      <c r="D249" s="120" t="s">
        <v>852</v>
      </c>
    </row>
    <row r="250" spans="1:4" ht="14.4">
      <c r="A250" s="58" t="s">
        <v>854</v>
      </c>
      <c r="B250" s="58" t="s">
        <v>855</v>
      </c>
      <c r="C250" s="58" t="s">
        <v>856</v>
      </c>
      <c r="D250" s="120" t="s">
        <v>855</v>
      </c>
    </row>
    <row r="251" spans="1:4" ht="14.4">
      <c r="A251" s="58" t="s">
        <v>857</v>
      </c>
      <c r="B251" s="58" t="s">
        <v>858</v>
      </c>
      <c r="C251" s="58" t="s">
        <v>859</v>
      </c>
      <c r="D251" s="22" t="s">
        <v>860</v>
      </c>
    </row>
    <row r="252" spans="1:4" ht="14.4">
      <c r="A252" s="58" t="s">
        <v>861</v>
      </c>
      <c r="B252" s="58" t="s">
        <v>862</v>
      </c>
      <c r="C252" s="58" t="s">
        <v>863</v>
      </c>
      <c r="D252" s="22" t="s">
        <v>864</v>
      </c>
    </row>
    <row r="253" spans="1:4" ht="14.4">
      <c r="A253" s="58" t="s">
        <v>865</v>
      </c>
      <c r="B253" s="58" t="s">
        <v>866</v>
      </c>
      <c r="C253" s="58" t="s">
        <v>867</v>
      </c>
      <c r="D253" s="120" t="s">
        <v>866</v>
      </c>
    </row>
    <row r="254" spans="1:4" ht="14.4">
      <c r="A254" s="58" t="s">
        <v>868</v>
      </c>
      <c r="B254" s="58" t="s">
        <v>869</v>
      </c>
      <c r="C254" s="58" t="s">
        <v>870</v>
      </c>
      <c r="D254" s="22" t="s">
        <v>871</v>
      </c>
    </row>
    <row r="255" spans="1:4" ht="14.4">
      <c r="A255" s="58" t="s">
        <v>872</v>
      </c>
      <c r="B255" s="58" t="s">
        <v>873</v>
      </c>
      <c r="C255" s="58" t="s">
        <v>874</v>
      </c>
      <c r="D255" s="120" t="s">
        <v>873</v>
      </c>
    </row>
    <row r="256" spans="1:4" ht="14.4">
      <c r="A256" s="58" t="s">
        <v>875</v>
      </c>
      <c r="B256" s="58" t="s">
        <v>876</v>
      </c>
      <c r="C256" s="58" t="s">
        <v>877</v>
      </c>
      <c r="D256" s="120" t="s">
        <v>876</v>
      </c>
    </row>
    <row r="257" spans="1:4" ht="14.4">
      <c r="A257" s="58" t="s">
        <v>878</v>
      </c>
      <c r="B257" s="58" t="s">
        <v>879</v>
      </c>
      <c r="C257" s="58" t="s">
        <v>880</v>
      </c>
      <c r="D257" s="120" t="s">
        <v>879</v>
      </c>
    </row>
    <row r="258" spans="1:4" ht="14.4">
      <c r="A258" s="58" t="s">
        <v>881</v>
      </c>
      <c r="B258" s="58" t="s">
        <v>882</v>
      </c>
      <c r="C258" s="59" t="s">
        <v>882</v>
      </c>
      <c r="D258" s="120" t="s">
        <v>882</v>
      </c>
    </row>
    <row r="259" spans="1:4" ht="14.4">
      <c r="A259" s="58" t="s">
        <v>883</v>
      </c>
      <c r="B259" s="58" t="s">
        <v>884</v>
      </c>
      <c r="C259" s="58" t="s">
        <v>885</v>
      </c>
      <c r="D259" s="22" t="s">
        <v>886</v>
      </c>
    </row>
    <row r="260" spans="1:4" ht="14.4">
      <c r="A260" s="58" t="s">
        <v>887</v>
      </c>
      <c r="B260" s="58" t="s">
        <v>888</v>
      </c>
      <c r="C260" s="59" t="s">
        <v>888</v>
      </c>
      <c r="D260" s="120" t="s">
        <v>888</v>
      </c>
    </row>
    <row r="261" spans="1:4" ht="14.4">
      <c r="A261" s="58" t="s">
        <v>889</v>
      </c>
      <c r="B261" s="58" t="s">
        <v>890</v>
      </c>
      <c r="C261" s="59" t="s">
        <v>890</v>
      </c>
      <c r="D261" s="120" t="s">
        <v>890</v>
      </c>
    </row>
    <row r="262" spans="1:4" ht="14.4">
      <c r="A262" s="58" t="s">
        <v>891</v>
      </c>
      <c r="B262" s="58" t="s">
        <v>892</v>
      </c>
      <c r="C262" s="59" t="s">
        <v>892</v>
      </c>
      <c r="D262" s="120" t="s">
        <v>892</v>
      </c>
    </row>
    <row r="263" spans="1:4" ht="14.4">
      <c r="A263" s="58" t="s">
        <v>893</v>
      </c>
      <c r="B263" s="58" t="s">
        <v>894</v>
      </c>
      <c r="C263" s="58" t="s">
        <v>895</v>
      </c>
      <c r="D263" s="120" t="s">
        <v>894</v>
      </c>
    </row>
    <row r="264" spans="1:4" ht="14.4">
      <c r="A264" s="58" t="s">
        <v>896</v>
      </c>
      <c r="B264" s="58" t="s">
        <v>897</v>
      </c>
      <c r="C264" s="58" t="s">
        <v>898</v>
      </c>
      <c r="D264" s="22" t="s">
        <v>899</v>
      </c>
    </row>
    <row r="265" spans="1:4" ht="14.4">
      <c r="A265" s="58" t="s">
        <v>900</v>
      </c>
      <c r="B265" s="58" t="s">
        <v>901</v>
      </c>
      <c r="C265" s="58" t="s">
        <v>902</v>
      </c>
      <c r="D265" s="120" t="s">
        <v>901</v>
      </c>
    </row>
    <row r="266" spans="1:4" ht="14.4">
      <c r="A266" s="58" t="s">
        <v>903</v>
      </c>
      <c r="B266" s="58" t="s">
        <v>904</v>
      </c>
      <c r="C266" s="58" t="s">
        <v>905</v>
      </c>
      <c r="D266" s="120" t="s">
        <v>904</v>
      </c>
    </row>
    <row r="267" spans="1:4" ht="14.4">
      <c r="A267" s="58" t="s">
        <v>906</v>
      </c>
      <c r="B267" s="58" t="s">
        <v>907</v>
      </c>
      <c r="C267" s="58" t="s">
        <v>908</v>
      </c>
      <c r="D267" s="120" t="s">
        <v>907</v>
      </c>
    </row>
    <row r="268" spans="1:4" ht="14.4">
      <c r="A268" s="58" t="s">
        <v>909</v>
      </c>
      <c r="B268" s="58" t="s">
        <v>910</v>
      </c>
      <c r="C268" s="58" t="s">
        <v>911</v>
      </c>
      <c r="D268" s="120" t="s">
        <v>910</v>
      </c>
    </row>
    <row r="269" spans="1:4" ht="14.4">
      <c r="A269" s="58" t="s">
        <v>912</v>
      </c>
      <c r="B269" s="58" t="s">
        <v>913</v>
      </c>
      <c r="C269" s="58" t="s">
        <v>914</v>
      </c>
      <c r="D269" s="120" t="s">
        <v>913</v>
      </c>
    </row>
    <row r="270" spans="1:4" ht="14.4">
      <c r="A270" s="58" t="s">
        <v>915</v>
      </c>
      <c r="B270" s="58" t="s">
        <v>916</v>
      </c>
      <c r="C270" s="58" t="s">
        <v>917</v>
      </c>
      <c r="D270" s="120" t="s">
        <v>916</v>
      </c>
    </row>
    <row r="271" spans="1:4" ht="14.4">
      <c r="A271" s="58" t="s">
        <v>918</v>
      </c>
      <c r="B271" s="58" t="s">
        <v>919</v>
      </c>
      <c r="C271" s="58" t="s">
        <v>920</v>
      </c>
      <c r="D271" s="120" t="s">
        <v>919</v>
      </c>
    </row>
    <row r="272" spans="1:4" ht="14.4">
      <c r="A272" s="58" t="s">
        <v>921</v>
      </c>
      <c r="B272" s="58" t="s">
        <v>922</v>
      </c>
      <c r="C272" s="59" t="s">
        <v>922</v>
      </c>
      <c r="D272" s="120" t="s">
        <v>922</v>
      </c>
    </row>
    <row r="273" spans="1:4" ht="14.4">
      <c r="A273" s="58" t="s">
        <v>923</v>
      </c>
      <c r="B273" s="58" t="s">
        <v>924</v>
      </c>
      <c r="C273" s="58" t="s">
        <v>925</v>
      </c>
      <c r="D273" s="120" t="s">
        <v>924</v>
      </c>
    </row>
    <row r="274" spans="1:4" ht="14.4">
      <c r="A274" s="58" t="s">
        <v>926</v>
      </c>
      <c r="B274" s="58" t="s">
        <v>927</v>
      </c>
      <c r="C274" s="59" t="s">
        <v>927</v>
      </c>
      <c r="D274" s="120" t="s">
        <v>927</v>
      </c>
    </row>
    <row r="275" spans="1:4" ht="14.4">
      <c r="A275" s="58" t="s">
        <v>928</v>
      </c>
      <c r="B275" s="58" t="s">
        <v>929</v>
      </c>
      <c r="C275" s="58" t="s">
        <v>930</v>
      </c>
      <c r="D275" s="120" t="s">
        <v>929</v>
      </c>
    </row>
    <row r="276" spans="1:4" ht="14.4">
      <c r="A276" s="58" t="s">
        <v>931</v>
      </c>
      <c r="B276" s="58" t="s">
        <v>932</v>
      </c>
      <c r="C276" s="58" t="s">
        <v>933</v>
      </c>
      <c r="D276" s="22" t="s">
        <v>934</v>
      </c>
    </row>
    <row r="277" spans="1:4" ht="14.4">
      <c r="A277" s="58" t="s">
        <v>935</v>
      </c>
      <c r="B277" s="58" t="s">
        <v>936</v>
      </c>
      <c r="C277" s="58" t="s">
        <v>937</v>
      </c>
      <c r="D277" s="22" t="s">
        <v>938</v>
      </c>
    </row>
    <row r="278" spans="1:4" ht="14.4">
      <c r="A278" s="58" t="s">
        <v>939</v>
      </c>
      <c r="B278" s="58" t="s">
        <v>940</v>
      </c>
      <c r="C278" s="58" t="s">
        <v>941</v>
      </c>
      <c r="D278" s="120" t="s">
        <v>940</v>
      </c>
    </row>
    <row r="279" spans="1:4" ht="14.4">
      <c r="A279" s="58" t="s">
        <v>942</v>
      </c>
      <c r="B279" s="58" t="s">
        <v>943</v>
      </c>
      <c r="C279" s="58" t="s">
        <v>944</v>
      </c>
      <c r="D279" s="22" t="s">
        <v>945</v>
      </c>
    </row>
    <row r="280" spans="1:4" ht="14.4">
      <c r="A280" s="58" t="s">
        <v>946</v>
      </c>
      <c r="B280" s="58" t="s">
        <v>947</v>
      </c>
      <c r="C280" s="59" t="s">
        <v>947</v>
      </c>
      <c r="D280" s="120" t="s">
        <v>947</v>
      </c>
    </row>
    <row r="281" spans="1:4" ht="14.4">
      <c r="A281" s="58" t="s">
        <v>948</v>
      </c>
      <c r="B281" s="58" t="s">
        <v>949</v>
      </c>
      <c r="C281" s="59" t="s">
        <v>949</v>
      </c>
      <c r="D281" s="120" t="s">
        <v>949</v>
      </c>
    </row>
    <row r="282" spans="1:4" ht="14.4">
      <c r="A282" s="58" t="s">
        <v>950</v>
      </c>
      <c r="B282" s="58" t="s">
        <v>951</v>
      </c>
      <c r="C282" s="59" t="s">
        <v>951</v>
      </c>
      <c r="D282" s="120" t="s">
        <v>951</v>
      </c>
    </row>
    <row r="283" spans="1:4" ht="14.4">
      <c r="A283" s="58" t="s">
        <v>952</v>
      </c>
      <c r="B283" s="58" t="s">
        <v>953</v>
      </c>
      <c r="C283" s="58" t="s">
        <v>954</v>
      </c>
      <c r="D283" s="120" t="s">
        <v>953</v>
      </c>
    </row>
    <row r="284" spans="1:4" ht="14.4">
      <c r="A284" s="58" t="s">
        <v>955</v>
      </c>
      <c r="B284" s="58" t="s">
        <v>956</v>
      </c>
      <c r="C284" s="58" t="s">
        <v>957</v>
      </c>
      <c r="D284" s="120" t="s">
        <v>956</v>
      </c>
    </row>
    <row r="285" spans="1:4" ht="14.4">
      <c r="A285" s="58" t="s">
        <v>958</v>
      </c>
      <c r="B285" s="58" t="s">
        <v>959</v>
      </c>
      <c r="C285" s="58" t="s">
        <v>960</v>
      </c>
      <c r="D285" s="120" t="s">
        <v>959</v>
      </c>
    </row>
    <row r="286" spans="1:4" ht="14.4">
      <c r="A286" s="58" t="s">
        <v>961</v>
      </c>
      <c r="B286" s="58" t="s">
        <v>962</v>
      </c>
      <c r="C286" s="58" t="s">
        <v>963</v>
      </c>
      <c r="D286" s="120" t="s">
        <v>962</v>
      </c>
    </row>
    <row r="287" spans="1:4" ht="14.4">
      <c r="A287" s="58" t="s">
        <v>964</v>
      </c>
      <c r="B287" s="58" t="s">
        <v>965</v>
      </c>
      <c r="C287" s="59" t="s">
        <v>965</v>
      </c>
      <c r="D287" s="120" t="s">
        <v>965</v>
      </c>
    </row>
    <row r="288" spans="1:4" ht="14.4">
      <c r="A288" s="58" t="s">
        <v>966</v>
      </c>
      <c r="B288" s="58" t="s">
        <v>967</v>
      </c>
      <c r="C288" s="58" t="s">
        <v>968</v>
      </c>
      <c r="D288" s="120" t="s">
        <v>967</v>
      </c>
    </row>
    <row r="289" spans="1:4" ht="14.4">
      <c r="A289" s="58" t="s">
        <v>969</v>
      </c>
      <c r="B289" s="58" t="s">
        <v>970</v>
      </c>
      <c r="C289" s="58" t="s">
        <v>971</v>
      </c>
      <c r="D289" s="22" t="s">
        <v>972</v>
      </c>
    </row>
    <row r="290" spans="1:4" ht="14.4">
      <c r="A290" s="58" t="s">
        <v>973</v>
      </c>
      <c r="B290" s="58" t="s">
        <v>974</v>
      </c>
      <c r="C290" s="58" t="s">
        <v>975</v>
      </c>
      <c r="D290" s="22" t="s">
        <v>976</v>
      </c>
    </row>
    <row r="291" spans="1:4" ht="14.4">
      <c r="A291" s="58" t="s">
        <v>977</v>
      </c>
      <c r="B291" s="58" t="s">
        <v>978</v>
      </c>
      <c r="C291" s="58" t="s">
        <v>979</v>
      </c>
      <c r="D291" s="22" t="s">
        <v>980</v>
      </c>
    </row>
    <row r="292" spans="1:4" ht="14.4">
      <c r="A292" s="58" t="s">
        <v>981</v>
      </c>
      <c r="B292" s="58" t="s">
        <v>982</v>
      </c>
      <c r="C292" s="58" t="s">
        <v>983</v>
      </c>
      <c r="D292" s="22" t="s">
        <v>984</v>
      </c>
    </row>
    <row r="293" spans="1:4" ht="14.4">
      <c r="A293" s="58" t="s">
        <v>985</v>
      </c>
      <c r="B293" s="58" t="s">
        <v>986</v>
      </c>
      <c r="C293" s="58" t="s">
        <v>987</v>
      </c>
      <c r="D293" s="22" t="s">
        <v>988</v>
      </c>
    </row>
    <row r="294" spans="1:4" ht="14.4">
      <c r="A294" s="58" t="s">
        <v>989</v>
      </c>
      <c r="B294" s="58" t="s">
        <v>990</v>
      </c>
      <c r="C294" s="58" t="s">
        <v>991</v>
      </c>
      <c r="D294" s="120" t="s">
        <v>990</v>
      </c>
    </row>
    <row r="295" spans="1:4" ht="14.4">
      <c r="A295" s="58" t="s">
        <v>992</v>
      </c>
      <c r="B295" s="58" t="s">
        <v>993</v>
      </c>
      <c r="C295" s="58" t="s">
        <v>994</v>
      </c>
      <c r="D295" s="120" t="s">
        <v>993</v>
      </c>
    </row>
    <row r="296" spans="1:4" ht="14.4">
      <c r="A296" s="58" t="s">
        <v>995</v>
      </c>
      <c r="B296" s="58" t="s">
        <v>996</v>
      </c>
      <c r="C296" s="58" t="s">
        <v>997</v>
      </c>
      <c r="D296" s="120" t="s">
        <v>996</v>
      </c>
    </row>
    <row r="297" spans="1:4" ht="14.4">
      <c r="A297" s="58" t="s">
        <v>998</v>
      </c>
      <c r="B297" s="58" t="s">
        <v>999</v>
      </c>
      <c r="C297" s="58" t="s">
        <v>1000</v>
      </c>
      <c r="D297" s="22" t="s">
        <v>1001</v>
      </c>
    </row>
    <row r="298" spans="1:4" ht="14.4">
      <c r="A298" s="58" t="s">
        <v>1002</v>
      </c>
      <c r="B298" s="58" t="s">
        <v>1003</v>
      </c>
      <c r="C298" s="58" t="s">
        <v>1004</v>
      </c>
      <c r="D298" s="22" t="s">
        <v>1005</v>
      </c>
    </row>
    <row r="299" spans="1:4" ht="14.4">
      <c r="A299" s="58" t="s">
        <v>1006</v>
      </c>
      <c r="B299" s="58" t="s">
        <v>1007</v>
      </c>
      <c r="C299" s="58" t="s">
        <v>1008</v>
      </c>
      <c r="D299" s="22" t="s">
        <v>1009</v>
      </c>
    </row>
    <row r="300" spans="1:4" ht="14.4">
      <c r="A300" s="58" t="s">
        <v>1010</v>
      </c>
      <c r="B300" s="58" t="s">
        <v>1011</v>
      </c>
      <c r="C300" s="58" t="s">
        <v>1012</v>
      </c>
      <c r="D300" s="22" t="s">
        <v>1013</v>
      </c>
    </row>
    <row r="301" spans="1:4" ht="14.4">
      <c r="A301" s="58" t="s">
        <v>1014</v>
      </c>
      <c r="B301" s="58" t="s">
        <v>1015</v>
      </c>
      <c r="C301" s="58" t="s">
        <v>1016</v>
      </c>
      <c r="D301" s="22" t="s">
        <v>1017</v>
      </c>
    </row>
    <row r="302" spans="1:4" ht="14.4">
      <c r="A302" s="58" t="s">
        <v>1018</v>
      </c>
      <c r="B302" s="58" t="s">
        <v>1019</v>
      </c>
      <c r="C302" s="58" t="s">
        <v>1020</v>
      </c>
      <c r="D302" s="22" t="s">
        <v>1021</v>
      </c>
    </row>
    <row r="303" spans="1:4" ht="14.4">
      <c r="A303" s="58" t="s">
        <v>1022</v>
      </c>
      <c r="B303" s="58" t="s">
        <v>1023</v>
      </c>
      <c r="C303" s="58" t="s">
        <v>1024</v>
      </c>
      <c r="D303" s="22" t="s">
        <v>1025</v>
      </c>
    </row>
    <row r="304" spans="1:4" ht="14.4">
      <c r="A304" s="58" t="s">
        <v>1026</v>
      </c>
      <c r="B304" s="58" t="s">
        <v>1027</v>
      </c>
      <c r="C304" s="58" t="s">
        <v>1028</v>
      </c>
      <c r="D304" s="22" t="s">
        <v>1029</v>
      </c>
    </row>
    <row r="305" spans="1:4" ht="14.4">
      <c r="A305" s="58" t="s">
        <v>1030</v>
      </c>
      <c r="B305" s="58" t="s">
        <v>1031</v>
      </c>
      <c r="C305" s="58" t="s">
        <v>1032</v>
      </c>
      <c r="D305" s="22" t="s">
        <v>1033</v>
      </c>
    </row>
    <row r="306" spans="1:4" ht="14.4">
      <c r="A306" s="58" t="s">
        <v>1034</v>
      </c>
      <c r="B306" s="58" t="s">
        <v>1035</v>
      </c>
      <c r="C306" s="58" t="s">
        <v>1036</v>
      </c>
      <c r="D306" s="120" t="s">
        <v>1035</v>
      </c>
    </row>
    <row r="307" spans="1:4" ht="14.4">
      <c r="A307" s="58" t="s">
        <v>1037</v>
      </c>
      <c r="B307" s="58" t="s">
        <v>1038</v>
      </c>
      <c r="C307" s="58" t="s">
        <v>1039</v>
      </c>
      <c r="D307" s="22" t="s">
        <v>1040</v>
      </c>
    </row>
    <row r="308" spans="1:4" ht="14.4">
      <c r="A308" s="58" t="s">
        <v>1041</v>
      </c>
      <c r="B308" s="58" t="s">
        <v>1042</v>
      </c>
      <c r="C308" s="58" t="s">
        <v>1043</v>
      </c>
      <c r="D308" s="22" t="s">
        <v>1044</v>
      </c>
    </row>
    <row r="309" spans="1:4" ht="14.4">
      <c r="A309" s="58" t="s">
        <v>1045</v>
      </c>
      <c r="B309" s="58" t="s">
        <v>1046</v>
      </c>
      <c r="C309" s="58" t="s">
        <v>1047</v>
      </c>
      <c r="D309" s="22" t="s">
        <v>1048</v>
      </c>
    </row>
    <row r="310" spans="1:4" ht="14.4">
      <c r="A310" s="58" t="s">
        <v>1049</v>
      </c>
      <c r="B310" s="58" t="s">
        <v>1050</v>
      </c>
      <c r="C310" s="58" t="s">
        <v>1051</v>
      </c>
      <c r="D310" s="22" t="s">
        <v>1052</v>
      </c>
    </row>
    <row r="311" spans="1:4" ht="14.4">
      <c r="A311" s="58" t="s">
        <v>1053</v>
      </c>
      <c r="B311" s="58" t="s">
        <v>1054</v>
      </c>
      <c r="C311" s="58" t="s">
        <v>1055</v>
      </c>
      <c r="D311" s="22" t="s">
        <v>1056</v>
      </c>
    </row>
    <row r="312" spans="1:4" ht="14.4">
      <c r="A312" s="58" t="s">
        <v>1057</v>
      </c>
      <c r="B312" s="58" t="s">
        <v>1058</v>
      </c>
      <c r="C312" s="58" t="s">
        <v>1059</v>
      </c>
      <c r="D312" s="22" t="s">
        <v>1060</v>
      </c>
    </row>
    <row r="313" spans="1:4" ht="14.4">
      <c r="A313" s="58" t="s">
        <v>1061</v>
      </c>
      <c r="B313" s="58" t="s">
        <v>1062</v>
      </c>
      <c r="C313" s="58" t="s">
        <v>1063</v>
      </c>
      <c r="D313" s="22" t="s">
        <v>1064</v>
      </c>
    </row>
    <row r="314" spans="1:4" ht="14.4">
      <c r="A314" s="58" t="s">
        <v>1065</v>
      </c>
      <c r="B314" s="58" t="s">
        <v>1066</v>
      </c>
      <c r="C314" s="58" t="s">
        <v>1067</v>
      </c>
      <c r="D314" s="22" t="s">
        <v>1068</v>
      </c>
    </row>
    <row r="315" spans="1:4" ht="14.4">
      <c r="A315" s="58" t="s">
        <v>1069</v>
      </c>
      <c r="B315" s="58" t="s">
        <v>1070</v>
      </c>
      <c r="C315" s="58" t="s">
        <v>1071</v>
      </c>
      <c r="D315" s="22" t="s">
        <v>1072</v>
      </c>
    </row>
    <row r="316" spans="1:4" ht="14.4">
      <c r="A316" s="58" t="s">
        <v>1073</v>
      </c>
      <c r="B316" s="58" t="s">
        <v>1074</v>
      </c>
      <c r="C316" s="58" t="s">
        <v>1075</v>
      </c>
      <c r="D316" s="22" t="s">
        <v>1076</v>
      </c>
    </row>
    <row r="317" spans="1:4" ht="14.4">
      <c r="A317" s="58" t="s">
        <v>1077</v>
      </c>
      <c r="B317" s="58" t="s">
        <v>1078</v>
      </c>
      <c r="C317" s="58" t="s">
        <v>1079</v>
      </c>
      <c r="D317" s="22" t="s">
        <v>1080</v>
      </c>
    </row>
    <row r="318" spans="1:4" ht="14.4">
      <c r="A318" s="58" t="s">
        <v>1081</v>
      </c>
      <c r="B318" s="58" t="s">
        <v>1082</v>
      </c>
      <c r="C318" s="58" t="s">
        <v>1083</v>
      </c>
      <c r="D318" s="22" t="s">
        <v>1084</v>
      </c>
    </row>
    <row r="319" spans="1:4" ht="14.4">
      <c r="A319" s="58" t="s">
        <v>1085</v>
      </c>
      <c r="B319" s="58" t="s">
        <v>1086</v>
      </c>
      <c r="C319" s="58" t="s">
        <v>1087</v>
      </c>
      <c r="D319" s="22" t="s">
        <v>1088</v>
      </c>
    </row>
    <row r="320" spans="1:4" ht="14.4">
      <c r="A320" s="58" t="s">
        <v>1089</v>
      </c>
      <c r="B320" s="58" t="s">
        <v>1090</v>
      </c>
      <c r="C320" s="58" t="s">
        <v>1091</v>
      </c>
      <c r="D320" s="22" t="s">
        <v>1092</v>
      </c>
    </row>
    <row r="321" spans="1:4" ht="14.4">
      <c r="A321" s="58" t="s">
        <v>1093</v>
      </c>
      <c r="B321" s="58" t="s">
        <v>1094</v>
      </c>
      <c r="C321" s="58" t="s">
        <v>1095</v>
      </c>
      <c r="D321" s="22" t="s">
        <v>1096</v>
      </c>
    </row>
    <row r="322" spans="1:4" ht="14.4">
      <c r="A322" s="58" t="s">
        <v>1097</v>
      </c>
      <c r="B322" s="58" t="s">
        <v>1098</v>
      </c>
      <c r="C322" s="58" t="s">
        <v>1099</v>
      </c>
      <c r="D322" s="22" t="s">
        <v>1100</v>
      </c>
    </row>
    <row r="323" spans="1:4" ht="14.4">
      <c r="A323" s="58" t="s">
        <v>1101</v>
      </c>
      <c r="B323" s="58" t="s">
        <v>1102</v>
      </c>
      <c r="C323" s="58" t="s">
        <v>1103</v>
      </c>
      <c r="D323" s="22" t="s">
        <v>1104</v>
      </c>
    </row>
    <row r="324" spans="1:4" ht="14.4">
      <c r="A324" s="58" t="s">
        <v>1105</v>
      </c>
      <c r="B324" s="58" t="s">
        <v>1106</v>
      </c>
      <c r="C324" s="58" t="s">
        <v>1107</v>
      </c>
      <c r="D324" s="22" t="s">
        <v>1108</v>
      </c>
    </row>
    <row r="325" spans="1:4" ht="14.4">
      <c r="A325" s="58" t="s">
        <v>1109</v>
      </c>
      <c r="B325" s="58" t="s">
        <v>1110</v>
      </c>
      <c r="C325" s="58" t="s">
        <v>1111</v>
      </c>
      <c r="D325" s="22" t="s">
        <v>1112</v>
      </c>
    </row>
    <row r="326" spans="1:4" ht="14.4">
      <c r="A326" s="58" t="s">
        <v>1113</v>
      </c>
      <c r="B326" s="58" t="s">
        <v>1114</v>
      </c>
      <c r="C326" s="58" t="s">
        <v>1115</v>
      </c>
      <c r="D326" s="22" t="s">
        <v>1116</v>
      </c>
    </row>
    <row r="327" spans="1:4" ht="14.4">
      <c r="A327" s="58" t="s">
        <v>1117</v>
      </c>
      <c r="B327" s="58" t="s">
        <v>1118</v>
      </c>
      <c r="C327" s="58" t="s">
        <v>1119</v>
      </c>
      <c r="D327" s="22" t="s">
        <v>1120</v>
      </c>
    </row>
    <row r="328" spans="1:4" ht="14.4">
      <c r="A328" s="58" t="s">
        <v>1121</v>
      </c>
      <c r="B328" s="58" t="s">
        <v>1122</v>
      </c>
      <c r="C328" s="58" t="s">
        <v>1123</v>
      </c>
      <c r="D328" s="22" t="s">
        <v>1124</v>
      </c>
    </row>
    <row r="329" spans="1:4" ht="14.4">
      <c r="A329" s="58" t="s">
        <v>1125</v>
      </c>
      <c r="B329" s="58" t="s">
        <v>1126</v>
      </c>
      <c r="C329" s="58" t="s">
        <v>1127</v>
      </c>
      <c r="D329" s="22" t="s">
        <v>1128</v>
      </c>
    </row>
    <row r="330" spans="1:4" ht="14.4">
      <c r="A330" s="58" t="s">
        <v>1129</v>
      </c>
      <c r="B330" s="58" t="s">
        <v>1130</v>
      </c>
      <c r="C330" s="58" t="s">
        <v>1131</v>
      </c>
      <c r="D330" s="22" t="s">
        <v>1132</v>
      </c>
    </row>
    <row r="331" spans="1:4" ht="14.4">
      <c r="A331" s="58" t="s">
        <v>1133</v>
      </c>
      <c r="B331" s="58" t="s">
        <v>1134</v>
      </c>
      <c r="C331" s="58" t="s">
        <v>1135</v>
      </c>
      <c r="D331" s="22" t="s">
        <v>1136</v>
      </c>
    </row>
    <row r="332" spans="1:4" ht="14.4">
      <c r="A332" s="58" t="s">
        <v>1137</v>
      </c>
      <c r="B332" s="58" t="s">
        <v>1138</v>
      </c>
      <c r="C332" s="58" t="s">
        <v>1139</v>
      </c>
      <c r="D332" s="22" t="s">
        <v>1140</v>
      </c>
    </row>
    <row r="333" spans="1:4" ht="14.4">
      <c r="A333" s="58" t="s">
        <v>1141</v>
      </c>
      <c r="B333" s="58" t="s">
        <v>1142</v>
      </c>
      <c r="C333" s="58" t="s">
        <v>1143</v>
      </c>
      <c r="D333" s="22" t="s">
        <v>1144</v>
      </c>
    </row>
    <row r="334" spans="1:4" ht="14.4">
      <c r="A334" s="58" t="s">
        <v>1145</v>
      </c>
      <c r="B334" s="58" t="s">
        <v>1146</v>
      </c>
      <c r="C334" s="58" t="s">
        <v>1147</v>
      </c>
      <c r="D334" s="22" t="s">
        <v>1148</v>
      </c>
    </row>
    <row r="335" spans="1:4" ht="14.4">
      <c r="A335" s="58" t="s">
        <v>1149</v>
      </c>
      <c r="B335" s="58" t="s">
        <v>1150</v>
      </c>
      <c r="C335" s="58" t="s">
        <v>1151</v>
      </c>
      <c r="D335" s="22" t="s">
        <v>1152</v>
      </c>
    </row>
    <row r="336" spans="1:4" ht="14.4">
      <c r="A336" s="58" t="s">
        <v>1153</v>
      </c>
      <c r="B336" s="58" t="s">
        <v>1154</v>
      </c>
      <c r="C336" s="58" t="s">
        <v>1155</v>
      </c>
      <c r="D336" s="22" t="s">
        <v>1156</v>
      </c>
    </row>
    <row r="337" spans="1:4" ht="14.4">
      <c r="A337" s="58" t="s">
        <v>1157</v>
      </c>
      <c r="B337" s="58" t="s">
        <v>1158</v>
      </c>
      <c r="C337" s="58" t="s">
        <v>1159</v>
      </c>
      <c r="D337" s="22" t="s">
        <v>1160</v>
      </c>
    </row>
    <row r="338" spans="1:4" ht="14.4">
      <c r="A338" s="58" t="s">
        <v>1161</v>
      </c>
      <c r="B338" s="58" t="s">
        <v>1162</v>
      </c>
      <c r="C338" s="58" t="s">
        <v>1163</v>
      </c>
      <c r="D338" s="22" t="s">
        <v>1164</v>
      </c>
    </row>
    <row r="339" spans="1:4" ht="14.4">
      <c r="A339" s="58" t="s">
        <v>1165</v>
      </c>
      <c r="B339" s="58" t="s">
        <v>1166</v>
      </c>
      <c r="C339" s="58" t="s">
        <v>1167</v>
      </c>
      <c r="D339" s="22" t="s">
        <v>1168</v>
      </c>
    </row>
    <row r="340" spans="1:4" ht="14.4">
      <c r="A340" s="58" t="s">
        <v>1169</v>
      </c>
      <c r="B340" s="58" t="s">
        <v>1170</v>
      </c>
      <c r="C340" s="58" t="s">
        <v>1171</v>
      </c>
      <c r="D340" s="22" t="s">
        <v>1172</v>
      </c>
    </row>
    <row r="341" spans="1:4" ht="14.4">
      <c r="A341" s="58" t="s">
        <v>1173</v>
      </c>
      <c r="B341" s="58" t="s">
        <v>1174</v>
      </c>
      <c r="C341" s="58" t="s">
        <v>1175</v>
      </c>
      <c r="D341" s="22" t="s">
        <v>1176</v>
      </c>
    </row>
    <row r="342" spans="1:4" ht="14.4">
      <c r="A342" s="58" t="s">
        <v>1177</v>
      </c>
      <c r="B342" s="58" t="s">
        <v>1178</v>
      </c>
      <c r="C342" s="58" t="s">
        <v>1179</v>
      </c>
      <c r="D342" s="120" t="s">
        <v>1178</v>
      </c>
    </row>
    <row r="343" spans="1:4" ht="14.4">
      <c r="A343" s="58" t="s">
        <v>1180</v>
      </c>
      <c r="B343" s="58" t="s">
        <v>1181</v>
      </c>
      <c r="C343" s="58" t="s">
        <v>1182</v>
      </c>
      <c r="D343" s="22" t="s">
        <v>1183</v>
      </c>
    </row>
    <row r="344" spans="1:4" ht="14.4">
      <c r="A344" s="58" t="s">
        <v>1184</v>
      </c>
      <c r="B344" s="58" t="s">
        <v>1185</v>
      </c>
      <c r="C344" s="58" t="s">
        <v>1186</v>
      </c>
      <c r="D344" s="22" t="s">
        <v>1187</v>
      </c>
    </row>
    <row r="345" spans="1:4" ht="14.4">
      <c r="A345" s="58" t="s">
        <v>1188</v>
      </c>
      <c r="B345" s="58" t="s">
        <v>1189</v>
      </c>
      <c r="C345" s="58" t="s">
        <v>1190</v>
      </c>
      <c r="D345" s="22" t="s">
        <v>1191</v>
      </c>
    </row>
    <row r="346" spans="1:4" ht="14.4">
      <c r="A346" s="58" t="s">
        <v>1192</v>
      </c>
      <c r="B346" s="58" t="s">
        <v>1193</v>
      </c>
      <c r="C346" s="58" t="s">
        <v>1194</v>
      </c>
      <c r="D346" s="22" t="s">
        <v>1195</v>
      </c>
    </row>
    <row r="347" spans="1:4" ht="14.4">
      <c r="A347" s="58" t="s">
        <v>1196</v>
      </c>
      <c r="B347" s="58" t="s">
        <v>1197</v>
      </c>
      <c r="C347" s="58" t="s">
        <v>1198</v>
      </c>
      <c r="D347" s="22" t="s">
        <v>1199</v>
      </c>
    </row>
    <row r="348" spans="1:4" ht="14.4">
      <c r="A348" s="58" t="s">
        <v>1200</v>
      </c>
      <c r="B348" s="58" t="s">
        <v>1201</v>
      </c>
      <c r="C348" s="58" t="s">
        <v>1201</v>
      </c>
      <c r="D348" s="120" t="s">
        <v>1201</v>
      </c>
    </row>
    <row r="349" spans="1:4" ht="14.4">
      <c r="A349" s="58" t="s">
        <v>1202</v>
      </c>
      <c r="B349" s="58" t="s">
        <v>1203</v>
      </c>
      <c r="C349" s="58" t="s">
        <v>1204</v>
      </c>
      <c r="D349" s="120" t="s">
        <v>1203</v>
      </c>
    </row>
    <row r="350" spans="1:4" ht="14.4">
      <c r="A350" s="58" t="s">
        <v>1205</v>
      </c>
      <c r="B350" s="58" t="s">
        <v>1206</v>
      </c>
      <c r="C350" s="58" t="s">
        <v>1207</v>
      </c>
      <c r="D350" s="22" t="s">
        <v>1208</v>
      </c>
    </row>
    <row r="351" spans="1:4" ht="14.4">
      <c r="A351" s="58" t="s">
        <v>1209</v>
      </c>
      <c r="B351" s="58" t="s">
        <v>1210</v>
      </c>
      <c r="C351" s="58" t="s">
        <v>1211</v>
      </c>
      <c r="D351" s="22" t="s">
        <v>1212</v>
      </c>
    </row>
    <row r="352" spans="1:4" ht="14.4">
      <c r="A352" s="58" t="s">
        <v>1213</v>
      </c>
      <c r="B352" s="58" t="s">
        <v>1214</v>
      </c>
      <c r="C352" s="58" t="s">
        <v>1215</v>
      </c>
      <c r="D352" s="22" t="s">
        <v>1216</v>
      </c>
    </row>
    <row r="353" spans="1:4" ht="14.4">
      <c r="A353" s="58" t="s">
        <v>1217</v>
      </c>
      <c r="B353" s="58" t="s">
        <v>1218</v>
      </c>
      <c r="C353" s="58" t="s">
        <v>1219</v>
      </c>
      <c r="D353" s="120" t="s">
        <v>1218</v>
      </c>
    </row>
    <row r="354" spans="1:4" ht="14.4">
      <c r="A354" s="58" t="s">
        <v>1220</v>
      </c>
      <c r="B354" s="58" t="s">
        <v>1221</v>
      </c>
      <c r="C354" s="58" t="s">
        <v>1222</v>
      </c>
      <c r="D354" s="120" t="s">
        <v>1221</v>
      </c>
    </row>
    <row r="355" spans="1:4" ht="14.4">
      <c r="A355" s="58" t="s">
        <v>1223</v>
      </c>
      <c r="B355" s="58" t="s">
        <v>1224</v>
      </c>
      <c r="C355" s="59" t="s">
        <v>1224</v>
      </c>
      <c r="D355" s="120" t="s">
        <v>1224</v>
      </c>
    </row>
    <row r="356" spans="1:4" ht="14.4">
      <c r="A356" s="58" t="s">
        <v>1225</v>
      </c>
      <c r="B356" s="58" t="s">
        <v>1226</v>
      </c>
      <c r="C356" s="58" t="s">
        <v>1227</v>
      </c>
      <c r="D356" s="22" t="s">
        <v>1228</v>
      </c>
    </row>
    <row r="357" spans="1:4" ht="14.4">
      <c r="A357" s="58" t="s">
        <v>1229</v>
      </c>
      <c r="B357" s="58" t="s">
        <v>1230</v>
      </c>
      <c r="C357" s="58" t="s">
        <v>1231</v>
      </c>
      <c r="D357" s="120" t="s">
        <v>1230</v>
      </c>
    </row>
    <row r="358" spans="1:4" ht="14.4">
      <c r="A358" s="58" t="s">
        <v>1232</v>
      </c>
      <c r="B358" s="58" t="s">
        <v>1233</v>
      </c>
      <c r="C358" s="58" t="s">
        <v>1234</v>
      </c>
      <c r="D358" s="120" t="s">
        <v>1233</v>
      </c>
    </row>
    <row r="359" spans="1:4" ht="14.4">
      <c r="A359" s="58" t="s">
        <v>1235</v>
      </c>
      <c r="B359" s="58" t="s">
        <v>1236</v>
      </c>
      <c r="C359" s="58" t="s">
        <v>1237</v>
      </c>
      <c r="D359" s="120" t="s">
        <v>1236</v>
      </c>
    </row>
    <row r="360" spans="1:4" ht="14.4">
      <c r="A360" s="58" t="s">
        <v>1238</v>
      </c>
      <c r="B360" s="58" t="s">
        <v>1239</v>
      </c>
      <c r="C360" s="58" t="s">
        <v>1240</v>
      </c>
      <c r="D360" s="120" t="s">
        <v>1239</v>
      </c>
    </row>
    <row r="361" spans="1:4" ht="14.4">
      <c r="A361" s="58" t="s">
        <v>1241</v>
      </c>
      <c r="B361" s="58" t="s">
        <v>1242</v>
      </c>
      <c r="C361" s="58" t="s">
        <v>1243</v>
      </c>
      <c r="D361" s="120" t="s">
        <v>1242</v>
      </c>
    </row>
    <row r="362" spans="1:4" ht="14.4">
      <c r="A362" s="58" t="s">
        <v>1244</v>
      </c>
      <c r="B362" s="58" t="s">
        <v>1245</v>
      </c>
      <c r="C362" s="58" t="s">
        <v>1246</v>
      </c>
      <c r="D362" s="22" t="s">
        <v>1247</v>
      </c>
    </row>
    <row r="363" spans="1:4" ht="14.4">
      <c r="A363" s="58" t="s">
        <v>1248</v>
      </c>
      <c r="B363" s="58" t="s">
        <v>1249</v>
      </c>
      <c r="C363" s="58" t="s">
        <v>1250</v>
      </c>
      <c r="D363" s="120" t="s">
        <v>1249</v>
      </c>
    </row>
    <row r="364" spans="1:4" ht="14.4">
      <c r="A364" s="58" t="s">
        <v>1251</v>
      </c>
      <c r="B364" s="58" t="s">
        <v>1252</v>
      </c>
      <c r="C364" s="58" t="s">
        <v>1253</v>
      </c>
      <c r="D364" s="22" t="s">
        <v>1254</v>
      </c>
    </row>
    <row r="365" spans="1:4" ht="14.4">
      <c r="A365" s="58" t="s">
        <v>1255</v>
      </c>
      <c r="B365" s="58" t="s">
        <v>1256</v>
      </c>
      <c r="C365" s="58" t="s">
        <v>1257</v>
      </c>
      <c r="D365" s="120" t="s">
        <v>1256</v>
      </c>
    </row>
    <row r="366" spans="1:4" ht="14.4">
      <c r="A366" s="58" t="s">
        <v>1258</v>
      </c>
      <c r="B366" s="58" t="s">
        <v>1259</v>
      </c>
      <c r="C366" s="58" t="s">
        <v>1260</v>
      </c>
      <c r="D366" s="120" t="s">
        <v>1259</v>
      </c>
    </row>
    <row r="367" spans="1:4" ht="14.4">
      <c r="A367" s="58" t="s">
        <v>1261</v>
      </c>
      <c r="B367" s="58" t="s">
        <v>1262</v>
      </c>
      <c r="C367" s="58" t="s">
        <v>1263</v>
      </c>
      <c r="D367" s="120" t="s">
        <v>1262</v>
      </c>
    </row>
    <row r="368" spans="1:4" ht="14.4">
      <c r="A368" s="58" t="s">
        <v>1264</v>
      </c>
      <c r="B368" s="58" t="s">
        <v>1265</v>
      </c>
      <c r="C368" s="58" t="s">
        <v>1266</v>
      </c>
      <c r="D368" s="22" t="s">
        <v>1267</v>
      </c>
    </row>
    <row r="369" spans="1:4" ht="14.4">
      <c r="A369" s="58" t="s">
        <v>1268</v>
      </c>
      <c r="B369" s="58" t="s">
        <v>1269</v>
      </c>
      <c r="C369" s="58" t="s">
        <v>1270</v>
      </c>
      <c r="D369" s="22" t="s">
        <v>1271</v>
      </c>
    </row>
    <row r="370" spans="1:4" ht="14.4">
      <c r="A370" s="58" t="s">
        <v>1272</v>
      </c>
      <c r="B370" s="58" t="s">
        <v>1273</v>
      </c>
      <c r="C370" s="58" t="s">
        <v>1274</v>
      </c>
      <c r="D370" s="120" t="s">
        <v>1273</v>
      </c>
    </row>
    <row r="371" spans="1:4" ht="14.4">
      <c r="A371" s="58" t="s">
        <v>1275</v>
      </c>
      <c r="B371" s="58" t="s">
        <v>1276</v>
      </c>
      <c r="C371" s="58" t="s">
        <v>1277</v>
      </c>
      <c r="D371" s="22" t="s">
        <v>1278</v>
      </c>
    </row>
    <row r="372" spans="1:4" ht="14.4">
      <c r="A372" s="58" t="s">
        <v>1279</v>
      </c>
      <c r="B372" s="58" t="s">
        <v>1280</v>
      </c>
      <c r="C372" s="58" t="s">
        <v>1281</v>
      </c>
      <c r="D372" s="22" t="s">
        <v>1282</v>
      </c>
    </row>
    <row r="373" spans="1:4" ht="14.4">
      <c r="A373" s="58" t="s">
        <v>1283</v>
      </c>
      <c r="B373" s="58" t="s">
        <v>1284</v>
      </c>
      <c r="C373" s="59" t="s">
        <v>1284</v>
      </c>
      <c r="D373" s="120" t="s">
        <v>1284</v>
      </c>
    </row>
    <row r="374" spans="1:4" ht="14.4">
      <c r="A374" s="58" t="s">
        <v>1285</v>
      </c>
      <c r="B374" s="58" t="s">
        <v>1286</v>
      </c>
      <c r="C374" s="58" t="s">
        <v>1287</v>
      </c>
      <c r="D374" s="22" t="s">
        <v>1288</v>
      </c>
    </row>
    <row r="375" spans="1:4" ht="14.4">
      <c r="A375" s="58" t="s">
        <v>1289</v>
      </c>
      <c r="B375" s="58" t="s">
        <v>1290</v>
      </c>
      <c r="C375" s="58" t="s">
        <v>1291</v>
      </c>
      <c r="D375" s="22" t="s">
        <v>1292</v>
      </c>
    </row>
    <row r="376" spans="1:4" ht="14.4">
      <c r="A376" s="58" t="s">
        <v>1293</v>
      </c>
      <c r="B376" s="58" t="s">
        <v>1294</v>
      </c>
      <c r="C376" s="58" t="s">
        <v>1295</v>
      </c>
      <c r="D376" s="22" t="s">
        <v>1296</v>
      </c>
    </row>
    <row r="377" spans="1:4" ht="14.4">
      <c r="A377" s="58" t="s">
        <v>1297</v>
      </c>
      <c r="B377" s="58" t="s">
        <v>1298</v>
      </c>
      <c r="C377" s="58" t="s">
        <v>1299</v>
      </c>
      <c r="D377" s="120" t="s">
        <v>1298</v>
      </c>
    </row>
    <row r="378" spans="1:4" ht="14.4">
      <c r="A378" s="58" t="s">
        <v>1300</v>
      </c>
      <c r="B378" s="58" t="s">
        <v>1301</v>
      </c>
      <c r="C378" s="58" t="s">
        <v>1302</v>
      </c>
      <c r="D378" s="120" t="s">
        <v>1301</v>
      </c>
    </row>
    <row r="379" spans="1:4" ht="14.4">
      <c r="A379" s="58" t="s">
        <v>1303</v>
      </c>
      <c r="B379" s="58" t="s">
        <v>1304</v>
      </c>
      <c r="C379" s="58" t="s">
        <v>1305</v>
      </c>
      <c r="D379" s="22" t="s">
        <v>1306</v>
      </c>
    </row>
    <row r="380" spans="1:4" ht="14.4">
      <c r="A380" s="58" t="s">
        <v>1307</v>
      </c>
      <c r="B380" s="58" t="s">
        <v>1308</v>
      </c>
      <c r="C380" s="58" t="s">
        <v>1309</v>
      </c>
      <c r="D380" s="120" t="s">
        <v>1308</v>
      </c>
    </row>
    <row r="381" spans="1:4" ht="14.4">
      <c r="A381" s="58" t="s">
        <v>1310</v>
      </c>
      <c r="B381" s="58" t="s">
        <v>1311</v>
      </c>
      <c r="C381" s="58" t="s">
        <v>1312</v>
      </c>
      <c r="D381" s="22" t="s">
        <v>1313</v>
      </c>
    </row>
    <row r="382" spans="1:4" ht="14.4">
      <c r="A382" s="58" t="s">
        <v>1314</v>
      </c>
      <c r="B382" s="58" t="s">
        <v>1315</v>
      </c>
      <c r="C382" s="58" t="s">
        <v>1316</v>
      </c>
      <c r="D382" s="22" t="s">
        <v>1317</v>
      </c>
    </row>
    <row r="383" spans="1:4" ht="14.4">
      <c r="A383" s="58" t="s">
        <v>1318</v>
      </c>
      <c r="B383" s="58" t="s">
        <v>1319</v>
      </c>
      <c r="C383" s="58" t="s">
        <v>1320</v>
      </c>
      <c r="D383" s="22" t="s">
        <v>1321</v>
      </c>
    </row>
    <row r="384" spans="1:4" ht="14.4">
      <c r="A384" s="58" t="s">
        <v>1322</v>
      </c>
      <c r="B384" s="58" t="s">
        <v>1323</v>
      </c>
      <c r="C384" s="58" t="s">
        <v>1324</v>
      </c>
      <c r="D384" s="22" t="s">
        <v>1325</v>
      </c>
    </row>
    <row r="385" spans="1:4" ht="14.4">
      <c r="A385" s="58" t="s">
        <v>1326</v>
      </c>
      <c r="B385" s="58" t="s">
        <v>1327</v>
      </c>
      <c r="C385" s="58" t="s">
        <v>1328</v>
      </c>
      <c r="D385" s="120" t="s">
        <v>1327</v>
      </c>
    </row>
    <row r="386" spans="1:4" ht="14.4">
      <c r="A386" s="58" t="s">
        <v>1329</v>
      </c>
      <c r="B386" s="58" t="s">
        <v>1330</v>
      </c>
      <c r="C386" s="58" t="s">
        <v>1331</v>
      </c>
      <c r="D386" s="22" t="s">
        <v>1332</v>
      </c>
    </row>
    <row r="387" spans="1:4" ht="14.4">
      <c r="A387" s="58" t="s">
        <v>1333</v>
      </c>
      <c r="B387" s="58" t="s">
        <v>1334</v>
      </c>
      <c r="C387" s="58" t="s">
        <v>1335</v>
      </c>
      <c r="D387" s="22" t="s">
        <v>1336</v>
      </c>
    </row>
    <row r="388" spans="1:4" ht="14.4">
      <c r="A388" s="58" t="s">
        <v>1337</v>
      </c>
      <c r="B388" s="58" t="s">
        <v>1338</v>
      </c>
      <c r="C388" s="58" t="s">
        <v>1339</v>
      </c>
      <c r="D388" s="22" t="s">
        <v>1340</v>
      </c>
    </row>
    <row r="389" spans="1:4" ht="14.4">
      <c r="A389" s="58" t="s">
        <v>1341</v>
      </c>
      <c r="B389" s="58" t="s">
        <v>1342</v>
      </c>
      <c r="C389" s="58" t="s">
        <v>1343</v>
      </c>
      <c r="D389" s="22" t="s">
        <v>1344</v>
      </c>
    </row>
    <row r="390" spans="1:4" ht="14.4">
      <c r="A390" s="58" t="s">
        <v>1345</v>
      </c>
      <c r="B390" s="58" t="s">
        <v>1346</v>
      </c>
      <c r="C390" s="58" t="s">
        <v>1347</v>
      </c>
      <c r="D390" s="22" t="s">
        <v>1348</v>
      </c>
    </row>
    <row r="391" spans="1:4" ht="14.4">
      <c r="A391" s="58" t="s">
        <v>1349</v>
      </c>
      <c r="B391" s="58" t="s">
        <v>1350</v>
      </c>
      <c r="C391" s="58" t="s">
        <v>1351</v>
      </c>
      <c r="D391" s="22" t="s">
        <v>1352</v>
      </c>
    </row>
    <row r="392" spans="1:4" ht="14.4">
      <c r="A392" s="58" t="s">
        <v>1353</v>
      </c>
      <c r="B392" s="58" t="s">
        <v>1354</v>
      </c>
      <c r="C392" s="58" t="s">
        <v>1355</v>
      </c>
      <c r="D392" s="22" t="s">
        <v>1356</v>
      </c>
    </row>
    <row r="393" spans="1:4" ht="14.4">
      <c r="A393" s="58" t="s">
        <v>1357</v>
      </c>
      <c r="B393" s="58" t="s">
        <v>1358</v>
      </c>
      <c r="C393" s="58" t="s">
        <v>1359</v>
      </c>
      <c r="D393" s="22" t="s">
        <v>1360</v>
      </c>
    </row>
    <row r="394" spans="1:4" ht="14.4">
      <c r="A394" s="58" t="s">
        <v>1361</v>
      </c>
      <c r="B394" s="58" t="s">
        <v>1362</v>
      </c>
      <c r="C394" s="59" t="s">
        <v>1362</v>
      </c>
      <c r="D394" s="22" t="s">
        <v>1363</v>
      </c>
    </row>
    <row r="395" spans="1:4" ht="14.4">
      <c r="A395" s="58" t="s">
        <v>1364</v>
      </c>
      <c r="B395" s="58" t="s">
        <v>1365</v>
      </c>
      <c r="C395" s="58" t="s">
        <v>1366</v>
      </c>
      <c r="D395" s="120" t="s">
        <v>1365</v>
      </c>
    </row>
    <row r="396" spans="1:4" ht="14.4">
      <c r="A396" s="58" t="s">
        <v>1367</v>
      </c>
      <c r="B396" s="58" t="s">
        <v>1368</v>
      </c>
      <c r="C396" s="59" t="s">
        <v>1368</v>
      </c>
      <c r="D396" s="120" t="s">
        <v>1368</v>
      </c>
    </row>
    <row r="397" spans="1:4" ht="14.4">
      <c r="A397" s="58" t="s">
        <v>1369</v>
      </c>
      <c r="B397" s="58" t="s">
        <v>1370</v>
      </c>
      <c r="C397" s="58" t="s">
        <v>1371</v>
      </c>
      <c r="D397" s="120" t="s">
        <v>1370</v>
      </c>
    </row>
    <row r="398" spans="1:4" ht="14.4">
      <c r="A398" s="58" t="s">
        <v>1372</v>
      </c>
      <c r="B398" s="58" t="s">
        <v>1373</v>
      </c>
      <c r="C398" s="58" t="s">
        <v>1374</v>
      </c>
      <c r="D398" s="120" t="s">
        <v>1373</v>
      </c>
    </row>
    <row r="399" spans="1:4" ht="14.4">
      <c r="A399" s="58" t="s">
        <v>1375</v>
      </c>
      <c r="B399" s="58" t="s">
        <v>1376</v>
      </c>
      <c r="C399" s="59" t="s">
        <v>1376</v>
      </c>
      <c r="D399" s="120" t="s">
        <v>1376</v>
      </c>
    </row>
    <row r="400" spans="1:4" ht="14.4">
      <c r="A400" s="58" t="s">
        <v>1377</v>
      </c>
      <c r="B400" s="58" t="s">
        <v>1378</v>
      </c>
      <c r="C400" s="58" t="s">
        <v>1379</v>
      </c>
      <c r="D400" s="120" t="s">
        <v>1378</v>
      </c>
    </row>
    <row r="401" spans="1:4" ht="14.4">
      <c r="A401" s="58" t="s">
        <v>1380</v>
      </c>
      <c r="B401" s="58" t="s">
        <v>1381</v>
      </c>
      <c r="C401" s="58" t="s">
        <v>1382</v>
      </c>
      <c r="D401" s="22" t="s">
        <v>1383</v>
      </c>
    </row>
    <row r="402" spans="1:4" ht="14.4">
      <c r="A402" s="58" t="s">
        <v>1384</v>
      </c>
      <c r="B402" s="58" t="s">
        <v>1385</v>
      </c>
      <c r="C402" s="58" t="s">
        <v>1386</v>
      </c>
      <c r="D402" s="22" t="s">
        <v>1387</v>
      </c>
    </row>
    <row r="403" spans="1:4" ht="14.4">
      <c r="A403" s="58" t="s">
        <v>1388</v>
      </c>
      <c r="B403" s="58" t="s">
        <v>1389</v>
      </c>
      <c r="C403" s="58" t="s">
        <v>1390</v>
      </c>
      <c r="D403" s="22" t="s">
        <v>1391</v>
      </c>
    </row>
    <row r="404" spans="1:4" ht="14.4">
      <c r="A404" s="58" t="s">
        <v>1392</v>
      </c>
      <c r="B404" s="58" t="s">
        <v>1393</v>
      </c>
      <c r="C404" s="58" t="s">
        <v>1394</v>
      </c>
      <c r="D404" s="22" t="s">
        <v>1395</v>
      </c>
    </row>
    <row r="405" spans="1:4" ht="14.4">
      <c r="A405" s="58" t="s">
        <v>1396</v>
      </c>
      <c r="B405" s="58" t="s">
        <v>1397</v>
      </c>
      <c r="C405" s="58" t="s">
        <v>1398</v>
      </c>
      <c r="D405" s="120" t="s">
        <v>1397</v>
      </c>
    </row>
    <row r="406" spans="1:4" ht="14.4">
      <c r="A406" s="58" t="s">
        <v>1399</v>
      </c>
      <c r="B406" s="58" t="s">
        <v>1400</v>
      </c>
      <c r="C406" s="58" t="s">
        <v>1401</v>
      </c>
      <c r="D406" s="22" t="s">
        <v>1402</v>
      </c>
    </row>
    <row r="407" spans="1:4" ht="14.4">
      <c r="A407" s="58" t="s">
        <v>1403</v>
      </c>
      <c r="B407" s="58" t="s">
        <v>1404</v>
      </c>
      <c r="C407" s="58" t="s">
        <v>1405</v>
      </c>
      <c r="D407" s="22" t="s">
        <v>1406</v>
      </c>
    </row>
    <row r="408" spans="1:4" ht="14.4">
      <c r="A408" s="58" t="s">
        <v>1407</v>
      </c>
      <c r="B408" s="58" t="s">
        <v>1408</v>
      </c>
      <c r="C408" s="58" t="s">
        <v>1409</v>
      </c>
      <c r="D408" s="22" t="s">
        <v>1410</v>
      </c>
    </row>
    <row r="409" spans="1:4" ht="14.4">
      <c r="A409" s="58" t="s">
        <v>1411</v>
      </c>
      <c r="B409" s="58" t="s">
        <v>1412</v>
      </c>
      <c r="C409" s="59" t="s">
        <v>1412</v>
      </c>
      <c r="D409" s="22" t="s">
        <v>1413</v>
      </c>
    </row>
    <row r="410" spans="1:4" ht="14.4">
      <c r="A410" s="58" t="s">
        <v>1414</v>
      </c>
      <c r="B410" s="58" t="s">
        <v>1415</v>
      </c>
      <c r="C410" s="58" t="s">
        <v>1416</v>
      </c>
      <c r="D410" s="120" t="s">
        <v>1415</v>
      </c>
    </row>
    <row r="411" spans="1:4" ht="14.4">
      <c r="A411" s="58" t="s">
        <v>1417</v>
      </c>
      <c r="B411" s="58" t="s">
        <v>1418</v>
      </c>
      <c r="C411" s="59" t="s">
        <v>1418</v>
      </c>
      <c r="D411" s="120" t="s">
        <v>1418</v>
      </c>
    </row>
    <row r="412" spans="1:4" ht="14.4">
      <c r="A412" s="58" t="s">
        <v>1419</v>
      </c>
      <c r="B412" s="58" t="s">
        <v>1420</v>
      </c>
      <c r="C412" s="58" t="s">
        <v>1421</v>
      </c>
      <c r="D412" s="120" t="s">
        <v>1420</v>
      </c>
    </row>
    <row r="413" spans="1:4" ht="14.4">
      <c r="A413" s="58" t="s">
        <v>1422</v>
      </c>
      <c r="B413" s="58" t="s">
        <v>1423</v>
      </c>
      <c r="C413" s="58" t="s">
        <v>1424</v>
      </c>
      <c r="D413" s="120" t="s">
        <v>1423</v>
      </c>
    </row>
    <row r="414" spans="1:4" ht="14.4">
      <c r="A414" s="58" t="s">
        <v>1425</v>
      </c>
      <c r="B414" s="58" t="s">
        <v>1426</v>
      </c>
      <c r="C414" s="58" t="s">
        <v>1427</v>
      </c>
      <c r="D414" s="120" t="s">
        <v>1426</v>
      </c>
    </row>
    <row r="415" spans="1:4" ht="14.4">
      <c r="A415" s="58" t="s">
        <v>1428</v>
      </c>
      <c r="B415" s="58" t="s">
        <v>1429</v>
      </c>
      <c r="C415" s="58" t="s">
        <v>1430</v>
      </c>
      <c r="D415" s="120" t="s">
        <v>1429</v>
      </c>
    </row>
    <row r="416" spans="1:4" ht="14.4">
      <c r="A416" s="58" t="s">
        <v>1431</v>
      </c>
      <c r="B416" s="58" t="s">
        <v>1432</v>
      </c>
      <c r="C416" s="58" t="s">
        <v>1433</v>
      </c>
      <c r="D416" s="120" t="s">
        <v>1432</v>
      </c>
    </row>
    <row r="417" spans="1:4" ht="14.4">
      <c r="A417" s="58" t="s">
        <v>1434</v>
      </c>
      <c r="B417" s="58" t="s">
        <v>1435</v>
      </c>
      <c r="C417" s="58" t="s">
        <v>1436</v>
      </c>
      <c r="D417" s="22" t="s">
        <v>1437</v>
      </c>
    </row>
    <row r="418" spans="1:4" ht="14.4">
      <c r="A418" s="58" t="s">
        <v>1438</v>
      </c>
      <c r="B418" s="58" t="s">
        <v>1439</v>
      </c>
      <c r="C418" s="58" t="s">
        <v>1440</v>
      </c>
      <c r="D418" s="120" t="s">
        <v>1439</v>
      </c>
    </row>
    <row r="419" spans="1:4" ht="14.4">
      <c r="A419" s="58" t="s">
        <v>1441</v>
      </c>
      <c r="B419" s="58" t="s">
        <v>1442</v>
      </c>
      <c r="C419" s="58" t="s">
        <v>1443</v>
      </c>
      <c r="D419" s="120" t="s">
        <v>1442</v>
      </c>
    </row>
    <row r="420" spans="1:4" ht="14.4">
      <c r="A420" s="58" t="s">
        <v>1444</v>
      </c>
      <c r="B420" s="58" t="s">
        <v>1445</v>
      </c>
      <c r="C420" s="58" t="s">
        <v>1446</v>
      </c>
      <c r="D420" s="22" t="s">
        <v>1447</v>
      </c>
    </row>
    <row r="421" spans="1:4" ht="14.4">
      <c r="A421" s="58" t="s">
        <v>1448</v>
      </c>
      <c r="B421" s="58" t="s">
        <v>1449</v>
      </c>
      <c r="C421" s="58" t="s">
        <v>1450</v>
      </c>
      <c r="D421" s="120" t="s">
        <v>1449</v>
      </c>
    </row>
    <row r="422" spans="1:4" ht="14.4">
      <c r="A422" s="58" t="s">
        <v>1451</v>
      </c>
      <c r="B422" s="58" t="s">
        <v>1452</v>
      </c>
      <c r="C422" s="58" t="s">
        <v>1453</v>
      </c>
      <c r="D422" s="22" t="s">
        <v>1454</v>
      </c>
    </row>
    <row r="423" spans="1:4" ht="14.4">
      <c r="A423" s="58" t="s">
        <v>1455</v>
      </c>
      <c r="B423" s="58" t="s">
        <v>1456</v>
      </c>
      <c r="C423" s="58" t="s">
        <v>1457</v>
      </c>
      <c r="D423" s="22" t="s">
        <v>1458</v>
      </c>
    </row>
    <row r="424" spans="1:4" ht="14.4">
      <c r="A424" s="58" t="s">
        <v>1459</v>
      </c>
      <c r="B424" s="58" t="s">
        <v>1460</v>
      </c>
      <c r="C424" s="58" t="s">
        <v>1461</v>
      </c>
      <c r="D424" s="22" t="s">
        <v>1462</v>
      </c>
    </row>
    <row r="425" spans="1:4" ht="14.4">
      <c r="A425" s="58" t="s">
        <v>1463</v>
      </c>
      <c r="B425" s="58" t="s">
        <v>1464</v>
      </c>
      <c r="C425" s="58" t="s">
        <v>1465</v>
      </c>
      <c r="D425" s="120" t="s">
        <v>1464</v>
      </c>
    </row>
    <row r="426" spans="1:4" ht="14.4">
      <c r="A426" s="58" t="s">
        <v>1466</v>
      </c>
      <c r="B426" s="58" t="s">
        <v>1467</v>
      </c>
      <c r="C426" s="58" t="s">
        <v>1468</v>
      </c>
      <c r="D426" s="120" t="s">
        <v>1467</v>
      </c>
    </row>
    <row r="427" spans="1:4" ht="14.4">
      <c r="A427" s="58" t="s">
        <v>1469</v>
      </c>
      <c r="B427" s="58" t="s">
        <v>1470</v>
      </c>
      <c r="C427" s="58" t="s">
        <v>1471</v>
      </c>
      <c r="D427" s="22" t="s">
        <v>1472</v>
      </c>
    </row>
    <row r="428" spans="1:4" ht="14.4">
      <c r="A428" s="58" t="s">
        <v>1473</v>
      </c>
      <c r="B428" s="58" t="s">
        <v>1474</v>
      </c>
      <c r="C428" s="58" t="s">
        <v>1475</v>
      </c>
      <c r="D428" s="22" t="s">
        <v>1476</v>
      </c>
    </row>
    <row r="429" spans="1:4" ht="14.4">
      <c r="A429" s="58" t="s">
        <v>1477</v>
      </c>
      <c r="B429" s="58" t="s">
        <v>1478</v>
      </c>
      <c r="C429" s="58" t="s">
        <v>1478</v>
      </c>
      <c r="D429" s="22" t="s">
        <v>1479</v>
      </c>
    </row>
    <row r="430" spans="1:4" ht="14.4">
      <c r="A430" s="58" t="s">
        <v>1480</v>
      </c>
      <c r="B430" s="58" t="s">
        <v>1481</v>
      </c>
      <c r="C430" s="58" t="s">
        <v>1482</v>
      </c>
      <c r="D430" s="120" t="s">
        <v>1481</v>
      </c>
    </row>
    <row r="431" spans="1:4" ht="14.4">
      <c r="A431" s="58" t="s">
        <v>1483</v>
      </c>
      <c r="B431" s="58" t="s">
        <v>1484</v>
      </c>
      <c r="C431" s="58" t="s">
        <v>1485</v>
      </c>
      <c r="D431" s="22" t="s">
        <v>1486</v>
      </c>
    </row>
    <row r="432" spans="1:4" ht="14.4">
      <c r="A432" s="58" t="s">
        <v>1487</v>
      </c>
      <c r="B432" s="58" t="s">
        <v>1488</v>
      </c>
      <c r="C432" s="59" t="s">
        <v>1488</v>
      </c>
      <c r="D432" s="22" t="s">
        <v>1489</v>
      </c>
    </row>
    <row r="433" spans="1:4" ht="14.4">
      <c r="A433" s="58" t="s">
        <v>1490</v>
      </c>
      <c r="B433" s="58" t="s">
        <v>1491</v>
      </c>
      <c r="C433" s="58" t="s">
        <v>1492</v>
      </c>
      <c r="D433" s="120" t="s">
        <v>1491</v>
      </c>
    </row>
    <row r="434" spans="1:4" ht="14.4">
      <c r="A434" s="58" t="s">
        <v>1493</v>
      </c>
      <c r="B434" s="58" t="s">
        <v>1494</v>
      </c>
      <c r="C434" s="58" t="s">
        <v>1495</v>
      </c>
      <c r="D434" s="22" t="s">
        <v>1496</v>
      </c>
    </row>
    <row r="435" spans="1:4" ht="14.4">
      <c r="A435" s="58" t="s">
        <v>1497</v>
      </c>
      <c r="B435" s="58" t="s">
        <v>1498</v>
      </c>
      <c r="C435" s="58" t="s">
        <v>1499</v>
      </c>
      <c r="D435" s="22" t="s">
        <v>1500</v>
      </c>
    </row>
    <row r="436" spans="1:4" ht="14.4">
      <c r="A436" s="58" t="s">
        <v>1501</v>
      </c>
      <c r="B436" s="58" t="s">
        <v>1502</v>
      </c>
      <c r="C436" s="58" t="s">
        <v>1503</v>
      </c>
      <c r="D436" s="22" t="s">
        <v>1504</v>
      </c>
    </row>
    <row r="437" spans="1:4" ht="14.4">
      <c r="A437" s="58" t="s">
        <v>1505</v>
      </c>
      <c r="B437" s="58" t="s">
        <v>1506</v>
      </c>
      <c r="C437" s="58" t="s">
        <v>1507</v>
      </c>
      <c r="D437" s="120" t="s">
        <v>1506</v>
      </c>
    </row>
    <row r="438" spans="1:4" ht="14.4">
      <c r="A438" s="58" t="s">
        <v>1508</v>
      </c>
      <c r="B438" s="58" t="s">
        <v>1509</v>
      </c>
      <c r="C438" s="58" t="s">
        <v>1510</v>
      </c>
      <c r="D438" s="120" t="s">
        <v>1509</v>
      </c>
    </row>
    <row r="439" spans="1:4" ht="14.4">
      <c r="A439" s="58" t="s">
        <v>1511</v>
      </c>
      <c r="B439" s="58" t="s">
        <v>1512</v>
      </c>
      <c r="C439" s="58" t="s">
        <v>1513</v>
      </c>
      <c r="D439" s="120" t="s">
        <v>1512</v>
      </c>
    </row>
    <row r="440" spans="1:4" ht="14.4">
      <c r="A440" s="58" t="s">
        <v>1514</v>
      </c>
      <c r="B440" s="58" t="s">
        <v>1515</v>
      </c>
      <c r="C440" s="58" t="s">
        <v>1516</v>
      </c>
      <c r="D440" s="22" t="s">
        <v>1517</v>
      </c>
    </row>
    <row r="441" spans="1:4" ht="14.4">
      <c r="A441" s="58" t="s">
        <v>1518</v>
      </c>
      <c r="B441" s="58" t="s">
        <v>1519</v>
      </c>
      <c r="C441" s="58" t="s">
        <v>1520</v>
      </c>
      <c r="D441" s="22" t="s">
        <v>1521</v>
      </c>
    </row>
    <row r="442" spans="1:4" ht="14.4">
      <c r="A442" s="58" t="s">
        <v>1522</v>
      </c>
      <c r="B442" s="58" t="s">
        <v>1523</v>
      </c>
      <c r="C442" s="59" t="s">
        <v>1523</v>
      </c>
      <c r="D442" s="22" t="s">
        <v>1524</v>
      </c>
    </row>
    <row r="443" spans="1:4" ht="14.4">
      <c r="A443" s="58" t="s">
        <v>1525</v>
      </c>
      <c r="B443" s="58" t="s">
        <v>1526</v>
      </c>
      <c r="C443" s="59" t="s">
        <v>1526</v>
      </c>
      <c r="D443" s="22" t="s">
        <v>1527</v>
      </c>
    </row>
    <row r="444" spans="1:4" ht="14.4">
      <c r="A444" s="58" t="s">
        <v>1528</v>
      </c>
      <c r="B444" s="58" t="s">
        <v>1529</v>
      </c>
      <c r="C444" s="59" t="s">
        <v>1529</v>
      </c>
      <c r="D444" s="120" t="s">
        <v>1529</v>
      </c>
    </row>
    <row r="445" spans="1:4" ht="14.4">
      <c r="A445" s="58" t="s">
        <v>1530</v>
      </c>
      <c r="B445" s="58" t="s">
        <v>1531</v>
      </c>
      <c r="C445" s="58" t="s">
        <v>1532</v>
      </c>
      <c r="D445" s="22" t="s">
        <v>1533</v>
      </c>
    </row>
    <row r="446" spans="1:4" ht="14.4">
      <c r="A446" s="58" t="s">
        <v>1534</v>
      </c>
      <c r="B446" s="58" t="s">
        <v>1535</v>
      </c>
      <c r="C446" s="58" t="s">
        <v>1536</v>
      </c>
      <c r="D446" s="22" t="s">
        <v>1537</v>
      </c>
    </row>
    <row r="447" spans="1:4" ht="14.4">
      <c r="A447" s="58" t="s">
        <v>1538</v>
      </c>
      <c r="B447" s="58" t="s">
        <v>1539</v>
      </c>
      <c r="C447" s="58" t="s">
        <v>1540</v>
      </c>
      <c r="D447" s="22" t="s">
        <v>1541</v>
      </c>
    </row>
    <row r="448" spans="1:4" ht="14.4">
      <c r="A448" s="58" t="s">
        <v>1542</v>
      </c>
      <c r="B448" s="58" t="s">
        <v>1543</v>
      </c>
      <c r="C448" s="58" t="s">
        <v>1544</v>
      </c>
      <c r="D448" s="22" t="s">
        <v>1545</v>
      </c>
    </row>
    <row r="449" spans="1:4" ht="14.4">
      <c r="A449" s="58" t="s">
        <v>1546</v>
      </c>
      <c r="B449" s="58" t="s">
        <v>1547</v>
      </c>
      <c r="C449" s="58" t="s">
        <v>1548</v>
      </c>
      <c r="D449" s="22" t="s">
        <v>1549</v>
      </c>
    </row>
    <row r="450" spans="1:4" ht="14.4">
      <c r="A450" s="58" t="s">
        <v>1550</v>
      </c>
      <c r="B450" s="58" t="s">
        <v>1551</v>
      </c>
      <c r="C450" s="58" t="s">
        <v>1552</v>
      </c>
      <c r="D450" s="22" t="s">
        <v>1553</v>
      </c>
    </row>
    <row r="451" spans="1:4" ht="14.4">
      <c r="A451" s="58" t="s">
        <v>1554</v>
      </c>
      <c r="B451" s="58" t="s">
        <v>1555</v>
      </c>
      <c r="C451" s="58" t="s">
        <v>1556</v>
      </c>
      <c r="D451" s="22" t="s">
        <v>1557</v>
      </c>
    </row>
    <row r="452" spans="1:4" ht="14.4">
      <c r="A452" s="58" t="s">
        <v>1558</v>
      </c>
      <c r="B452" s="58" t="s">
        <v>1559</v>
      </c>
      <c r="C452" s="58" t="s">
        <v>1560</v>
      </c>
      <c r="D452" s="22" t="s">
        <v>1561</v>
      </c>
    </row>
    <row r="453" spans="1:4" ht="14.4">
      <c r="A453" s="58" t="s">
        <v>1562</v>
      </c>
      <c r="B453" s="58" t="s">
        <v>1563</v>
      </c>
      <c r="C453" s="58" t="s">
        <v>1564</v>
      </c>
      <c r="D453" s="22" t="s">
        <v>1565</v>
      </c>
    </row>
    <row r="454" spans="1:4" ht="14.4">
      <c r="A454" s="58" t="s">
        <v>1566</v>
      </c>
      <c r="B454" s="58" t="s">
        <v>1567</v>
      </c>
      <c r="C454" s="58" t="s">
        <v>1568</v>
      </c>
      <c r="D454" s="22" t="s">
        <v>1569</v>
      </c>
    </row>
    <row r="455" spans="1:4" ht="14.4">
      <c r="A455" s="58" t="s">
        <v>1570</v>
      </c>
      <c r="B455" s="58" t="s">
        <v>1571</v>
      </c>
      <c r="C455" s="58" t="s">
        <v>1572</v>
      </c>
      <c r="D455" s="22" t="s">
        <v>1573</v>
      </c>
    </row>
    <row r="456" spans="1:4" ht="14.4">
      <c r="A456" s="58" t="s">
        <v>1574</v>
      </c>
      <c r="B456" s="58" t="s">
        <v>1575</v>
      </c>
      <c r="C456" s="58" t="s">
        <v>1576</v>
      </c>
      <c r="D456" s="22" t="s">
        <v>1577</v>
      </c>
    </row>
    <row r="457" spans="1:4" ht="14.4">
      <c r="A457" s="58" t="s">
        <v>1578</v>
      </c>
      <c r="B457" s="58" t="s">
        <v>1579</v>
      </c>
      <c r="C457" s="59" t="s">
        <v>1579</v>
      </c>
      <c r="D457" s="120" t="s">
        <v>1579</v>
      </c>
    </row>
    <row r="458" spans="1:4" ht="14.4">
      <c r="A458" s="58" t="s">
        <v>1580</v>
      </c>
      <c r="B458" s="58" t="s">
        <v>1581</v>
      </c>
      <c r="C458" s="58" t="s">
        <v>1582</v>
      </c>
      <c r="D458" s="120" t="s">
        <v>1581</v>
      </c>
    </row>
    <row r="459" spans="1:4" ht="14.4">
      <c r="A459" s="58" t="s">
        <v>1583</v>
      </c>
      <c r="B459" s="58" t="s">
        <v>1584</v>
      </c>
      <c r="C459" s="58" t="s">
        <v>1585</v>
      </c>
      <c r="D459" s="22" t="s">
        <v>1586</v>
      </c>
    </row>
    <row r="460" spans="1:4" ht="14.4">
      <c r="A460" s="58" t="s">
        <v>1587</v>
      </c>
      <c r="B460" s="58" t="s">
        <v>1588</v>
      </c>
      <c r="C460" s="58" t="s">
        <v>1589</v>
      </c>
      <c r="D460" s="22" t="s">
        <v>1590</v>
      </c>
    </row>
    <row r="461" spans="1:4" ht="14.4">
      <c r="A461" s="58" t="s">
        <v>1591</v>
      </c>
      <c r="B461" s="58" t="s">
        <v>1592</v>
      </c>
      <c r="C461" s="59" t="s">
        <v>1592</v>
      </c>
      <c r="D461" s="22" t="s">
        <v>1593</v>
      </c>
    </row>
    <row r="462" spans="1:4" ht="14.4">
      <c r="A462" s="58" t="s">
        <v>1594</v>
      </c>
      <c r="B462" s="58" t="s">
        <v>1595</v>
      </c>
      <c r="C462" s="58" t="s">
        <v>1596</v>
      </c>
      <c r="D462" s="22" t="s">
        <v>1597</v>
      </c>
    </row>
    <row r="463" spans="1:4" ht="14.4">
      <c r="A463" s="58" t="s">
        <v>1598</v>
      </c>
      <c r="B463" s="58" t="s">
        <v>1599</v>
      </c>
      <c r="C463" s="58" t="s">
        <v>1600</v>
      </c>
      <c r="D463" s="22" t="s">
        <v>1601</v>
      </c>
    </row>
    <row r="464" spans="1:4" ht="14.4">
      <c r="A464" s="58" t="s">
        <v>1602</v>
      </c>
      <c r="B464" s="58" t="s">
        <v>1603</v>
      </c>
      <c r="C464" s="59" t="s">
        <v>1603</v>
      </c>
      <c r="D464" s="22" t="s">
        <v>1604</v>
      </c>
    </row>
    <row r="465" spans="1:4" ht="14.4">
      <c r="A465" s="58" t="s">
        <v>1605</v>
      </c>
      <c r="B465" s="58" t="s">
        <v>1606</v>
      </c>
      <c r="C465" s="58" t="s">
        <v>1607</v>
      </c>
      <c r="D465" s="22" t="s">
        <v>1608</v>
      </c>
    </row>
    <row r="466" spans="1:4" ht="14.4">
      <c r="A466" s="58" t="s">
        <v>1609</v>
      </c>
      <c r="B466" s="58" t="s">
        <v>1610</v>
      </c>
      <c r="C466" s="58" t="s">
        <v>1611</v>
      </c>
      <c r="D466" s="22" t="s">
        <v>1612</v>
      </c>
    </row>
    <row r="467" spans="1:4" ht="14.4">
      <c r="A467" s="58" t="s">
        <v>1613</v>
      </c>
      <c r="B467" s="58" t="s">
        <v>1614</v>
      </c>
      <c r="C467" s="58" t="s">
        <v>1615</v>
      </c>
      <c r="D467" s="22" t="s">
        <v>1616</v>
      </c>
    </row>
    <row r="468" spans="1:4" ht="14.4">
      <c r="A468" s="58" t="s">
        <v>1617</v>
      </c>
      <c r="B468" s="58" t="s">
        <v>1618</v>
      </c>
      <c r="C468" s="58" t="s">
        <v>1619</v>
      </c>
      <c r="D468" s="22" t="s">
        <v>1620</v>
      </c>
    </row>
    <row r="469" spans="1:4" ht="14.4">
      <c r="A469" s="58" t="s">
        <v>1621</v>
      </c>
      <c r="B469" s="58" t="s">
        <v>1622</v>
      </c>
      <c r="C469" s="58" t="s">
        <v>1623</v>
      </c>
      <c r="D469" s="22" t="s">
        <v>1624</v>
      </c>
    </row>
    <row r="470" spans="1:4" ht="14.4">
      <c r="A470" s="58" t="s">
        <v>1625</v>
      </c>
      <c r="B470" s="58" t="s">
        <v>1626</v>
      </c>
      <c r="C470" s="58" t="s">
        <v>1627</v>
      </c>
      <c r="D470" s="22" t="s">
        <v>1628</v>
      </c>
    </row>
    <row r="471" spans="1:4" ht="14.4">
      <c r="A471" s="58" t="s">
        <v>1629</v>
      </c>
      <c r="B471" s="58" t="s">
        <v>1630</v>
      </c>
      <c r="C471" s="58" t="s">
        <v>1631</v>
      </c>
      <c r="D471" s="22" t="s">
        <v>1632</v>
      </c>
    </row>
    <row r="472" spans="1:4" ht="14.4">
      <c r="A472" s="58" t="s">
        <v>1633</v>
      </c>
      <c r="B472" s="58" t="s">
        <v>1634</v>
      </c>
      <c r="C472" s="58" t="s">
        <v>1635</v>
      </c>
      <c r="D472" s="22" t="s">
        <v>1636</v>
      </c>
    </row>
    <row r="473" spans="1:4" ht="14.4">
      <c r="A473" s="58" t="s">
        <v>1637</v>
      </c>
      <c r="B473" s="58" t="s">
        <v>1638</v>
      </c>
      <c r="C473" s="58" t="s">
        <v>1639</v>
      </c>
      <c r="D473" s="22" t="s">
        <v>1640</v>
      </c>
    </row>
    <row r="474" spans="1:4" ht="14.4">
      <c r="A474" s="58" t="s">
        <v>1641</v>
      </c>
      <c r="B474" s="58" t="s">
        <v>1642</v>
      </c>
      <c r="C474" s="58" t="s">
        <v>1643</v>
      </c>
      <c r="D474" s="22" t="s">
        <v>1644</v>
      </c>
    </row>
    <row r="475" spans="1:4" ht="14.4">
      <c r="A475" s="58" t="s">
        <v>1645</v>
      </c>
      <c r="B475" s="58" t="s">
        <v>1646</v>
      </c>
      <c r="C475" s="58" t="s">
        <v>1647</v>
      </c>
      <c r="D475" s="22" t="s">
        <v>1648</v>
      </c>
    </row>
    <row r="476" spans="1:4" ht="14.4">
      <c r="A476" s="58" t="s">
        <v>1649</v>
      </c>
      <c r="B476" s="58" t="s">
        <v>1650</v>
      </c>
      <c r="C476" s="58" t="s">
        <v>1651</v>
      </c>
      <c r="D476" s="22" t="s">
        <v>1652</v>
      </c>
    </row>
    <row r="477" spans="1:4" ht="14.4">
      <c r="A477" s="58" t="s">
        <v>1653</v>
      </c>
      <c r="B477" s="58" t="s">
        <v>1654</v>
      </c>
      <c r="C477" s="58" t="s">
        <v>1655</v>
      </c>
      <c r="D477" s="22" t="s">
        <v>1648</v>
      </c>
    </row>
    <row r="478" spans="1:4" ht="14.4">
      <c r="A478" s="58" t="s">
        <v>1656</v>
      </c>
      <c r="B478" s="58" t="s">
        <v>1657</v>
      </c>
      <c r="C478" s="58" t="s">
        <v>1658</v>
      </c>
      <c r="D478" s="120" t="s">
        <v>1657</v>
      </c>
    </row>
    <row r="479" spans="1:4" ht="14.4">
      <c r="A479" s="58" t="s">
        <v>1659</v>
      </c>
      <c r="B479" s="58" t="s">
        <v>1660</v>
      </c>
      <c r="C479" s="58" t="s">
        <v>1661</v>
      </c>
      <c r="D479" s="22" t="s">
        <v>1662</v>
      </c>
    </row>
    <row r="480" spans="1:4" ht="14.4">
      <c r="A480" s="58" t="s">
        <v>1663</v>
      </c>
      <c r="B480" s="58" t="s">
        <v>1664</v>
      </c>
      <c r="C480" s="58" t="s">
        <v>1665</v>
      </c>
      <c r="D480" s="22" t="s">
        <v>1666</v>
      </c>
    </row>
    <row r="481" spans="1:4" ht="14.4">
      <c r="A481" s="58" t="s">
        <v>1667</v>
      </c>
      <c r="B481" s="58" t="s">
        <v>1668</v>
      </c>
      <c r="C481" s="58" t="s">
        <v>1669</v>
      </c>
      <c r="D481" s="22" t="s">
        <v>1670</v>
      </c>
    </row>
    <row r="482" spans="1:4" ht="14.4">
      <c r="A482" s="58" t="s">
        <v>1671</v>
      </c>
      <c r="B482" s="58" t="s">
        <v>1672</v>
      </c>
      <c r="C482" s="58" t="s">
        <v>1673</v>
      </c>
      <c r="D482" s="22" t="s">
        <v>1674</v>
      </c>
    </row>
    <row r="483" spans="1:4" ht="14.4">
      <c r="A483" s="58" t="s">
        <v>1675</v>
      </c>
      <c r="B483" s="58" t="s">
        <v>1676</v>
      </c>
      <c r="C483" s="58" t="s">
        <v>1677</v>
      </c>
      <c r="D483" s="22" t="s">
        <v>1678</v>
      </c>
    </row>
    <row r="484" spans="1:4" ht="14.4">
      <c r="A484" s="58" t="s">
        <v>1679</v>
      </c>
      <c r="B484" s="58" t="s">
        <v>1680</v>
      </c>
      <c r="C484" s="58" t="s">
        <v>1681</v>
      </c>
      <c r="D484" s="22" t="s">
        <v>1682</v>
      </c>
    </row>
    <row r="485" spans="1:4" ht="14.4">
      <c r="A485" s="58" t="s">
        <v>1683</v>
      </c>
      <c r="B485" s="58" t="s">
        <v>1684</v>
      </c>
      <c r="C485" s="58" t="s">
        <v>1685</v>
      </c>
      <c r="D485" s="120" t="s">
        <v>1684</v>
      </c>
    </row>
    <row r="486" spans="1:4" ht="14.4">
      <c r="A486" s="58" t="s">
        <v>1686</v>
      </c>
      <c r="B486" s="58" t="s">
        <v>1687</v>
      </c>
      <c r="C486" s="58" t="s">
        <v>1688</v>
      </c>
      <c r="D486" s="22" t="s">
        <v>1689</v>
      </c>
    </row>
    <row r="487" spans="1:4" ht="14.4">
      <c r="A487" s="58" t="s">
        <v>1690</v>
      </c>
      <c r="B487" s="58" t="s">
        <v>1691</v>
      </c>
      <c r="C487" s="58" t="s">
        <v>1692</v>
      </c>
      <c r="D487" s="22" t="s">
        <v>1693</v>
      </c>
    </row>
    <row r="488" spans="1:4" ht="14.4">
      <c r="A488" s="58" t="s">
        <v>1694</v>
      </c>
      <c r="B488" s="58" t="s">
        <v>1695</v>
      </c>
      <c r="C488" s="58" t="s">
        <v>1696</v>
      </c>
      <c r="D488" s="22" t="s">
        <v>1697</v>
      </c>
    </row>
    <row r="489" spans="1:4" ht="14.4">
      <c r="A489" s="58" t="s">
        <v>1698</v>
      </c>
      <c r="B489" s="58" t="s">
        <v>1699</v>
      </c>
      <c r="C489" s="58" t="s">
        <v>1700</v>
      </c>
      <c r="D489" s="22" t="s">
        <v>1701</v>
      </c>
    </row>
    <row r="490" spans="1:4" ht="14.4">
      <c r="A490" s="58" t="s">
        <v>1702</v>
      </c>
      <c r="B490" s="58" t="s">
        <v>1703</v>
      </c>
      <c r="C490" s="58" t="s">
        <v>1704</v>
      </c>
      <c r="D490" s="22" t="s">
        <v>1705</v>
      </c>
    </row>
    <row r="491" spans="1:4" ht="14.4">
      <c r="A491" s="58" t="s">
        <v>1706</v>
      </c>
      <c r="B491" s="58" t="s">
        <v>1707</v>
      </c>
      <c r="C491" s="58" t="s">
        <v>1708</v>
      </c>
      <c r="D491" s="22" t="s">
        <v>1709</v>
      </c>
    </row>
    <row r="492" spans="1:4" ht="14.4">
      <c r="A492" s="58" t="s">
        <v>1710</v>
      </c>
      <c r="B492" s="58" t="s">
        <v>1711</v>
      </c>
      <c r="C492" s="58" t="s">
        <v>1712</v>
      </c>
      <c r="D492" s="22" t="s">
        <v>1713</v>
      </c>
    </row>
    <row r="493" spans="1:4" ht="14.4">
      <c r="A493" s="58" t="s">
        <v>1714</v>
      </c>
      <c r="B493" s="58" t="s">
        <v>1715</v>
      </c>
      <c r="C493" s="58" t="s">
        <v>1716</v>
      </c>
      <c r="D493" s="22" t="s">
        <v>1717</v>
      </c>
    </row>
    <row r="494" spans="1:4" ht="14.4">
      <c r="A494" s="58" t="s">
        <v>1718</v>
      </c>
      <c r="B494" s="58" t="s">
        <v>1719</v>
      </c>
      <c r="C494" s="58" t="s">
        <v>1720</v>
      </c>
      <c r="D494" s="120" t="s">
        <v>1719</v>
      </c>
    </row>
    <row r="495" spans="1:4" ht="14.4">
      <c r="A495" s="58" t="s">
        <v>1721</v>
      </c>
      <c r="B495" s="58" t="s">
        <v>1722</v>
      </c>
      <c r="C495" s="58" t="s">
        <v>1723</v>
      </c>
      <c r="D495" s="120" t="s">
        <v>1722</v>
      </c>
    </row>
    <row r="496" spans="1:4" ht="14.4">
      <c r="A496" s="58" t="s">
        <v>1724</v>
      </c>
      <c r="B496" s="58" t="s">
        <v>1725</v>
      </c>
      <c r="C496" s="58" t="s">
        <v>1726</v>
      </c>
      <c r="D496" s="22" t="s">
        <v>1727</v>
      </c>
    </row>
    <row r="497" spans="1:4" ht="14.4">
      <c r="A497" s="58" t="s">
        <v>1728</v>
      </c>
      <c r="B497" s="58" t="s">
        <v>1729</v>
      </c>
      <c r="C497" s="58" t="s">
        <v>1730</v>
      </c>
      <c r="D497" s="22" t="s">
        <v>1731</v>
      </c>
    </row>
    <row r="498" spans="1:4" ht="14.4">
      <c r="A498" s="58" t="s">
        <v>1732</v>
      </c>
      <c r="B498" s="58" t="s">
        <v>1733</v>
      </c>
      <c r="C498" s="58" t="s">
        <v>1734</v>
      </c>
      <c r="D498" s="22" t="s">
        <v>1735</v>
      </c>
    </row>
    <row r="499" spans="1:4" ht="14.4">
      <c r="A499" s="58" t="s">
        <v>1736</v>
      </c>
      <c r="B499" s="58" t="s">
        <v>1737</v>
      </c>
      <c r="C499" s="58" t="s">
        <v>1738</v>
      </c>
      <c r="D499" s="22" t="s">
        <v>1739</v>
      </c>
    </row>
    <row r="500" spans="1:4" ht="14.4">
      <c r="A500" s="58" t="s">
        <v>1740</v>
      </c>
      <c r="B500" s="58" t="s">
        <v>1741</v>
      </c>
      <c r="C500" s="58" t="s">
        <v>1742</v>
      </c>
      <c r="D500" s="22" t="s">
        <v>1743</v>
      </c>
    </row>
    <row r="501" spans="1:4" ht="14.4">
      <c r="A501" s="58" t="s">
        <v>1744</v>
      </c>
      <c r="B501" s="58" t="s">
        <v>1745</v>
      </c>
      <c r="C501" s="58" t="s">
        <v>1746</v>
      </c>
      <c r="D501" s="22" t="s">
        <v>1747</v>
      </c>
    </row>
    <row r="502" spans="1:4" ht="14.4">
      <c r="A502" s="58" t="s">
        <v>1748</v>
      </c>
      <c r="B502" s="58" t="s">
        <v>1749</v>
      </c>
      <c r="C502" s="58" t="s">
        <v>1750</v>
      </c>
      <c r="D502" s="22" t="s">
        <v>1751</v>
      </c>
    </row>
    <row r="503" spans="1:4" ht="14.4">
      <c r="A503" s="58" t="s">
        <v>1752</v>
      </c>
      <c r="B503" s="58" t="s">
        <v>1753</v>
      </c>
      <c r="C503" s="58" t="s">
        <v>1754</v>
      </c>
      <c r="D503" s="22" t="s">
        <v>1755</v>
      </c>
    </row>
    <row r="504" spans="1:4" ht="14.4">
      <c r="A504" s="58" t="s">
        <v>1756</v>
      </c>
      <c r="B504" s="58" t="s">
        <v>1757</v>
      </c>
      <c r="C504" s="59" t="s">
        <v>1757</v>
      </c>
      <c r="D504" s="120" t="s">
        <v>1757</v>
      </c>
    </row>
    <row r="505" spans="1:4" ht="14.4">
      <c r="A505" s="58" t="s">
        <v>1758</v>
      </c>
      <c r="B505" s="58" t="s">
        <v>1759</v>
      </c>
      <c r="C505" s="59" t="s">
        <v>1759</v>
      </c>
      <c r="D505" s="120" t="s">
        <v>1759</v>
      </c>
    </row>
    <row r="506" spans="1:4" ht="14.4">
      <c r="A506" s="58" t="s">
        <v>1760</v>
      </c>
      <c r="B506" s="58" t="s">
        <v>1761</v>
      </c>
      <c r="C506" s="58" t="s">
        <v>1762</v>
      </c>
      <c r="D506" s="22" t="s">
        <v>1763</v>
      </c>
    </row>
    <row r="507" spans="1:4" ht="14.4">
      <c r="A507" s="58" t="s">
        <v>1764</v>
      </c>
      <c r="B507" s="58" t="s">
        <v>1765</v>
      </c>
      <c r="C507" s="58" t="s">
        <v>1766</v>
      </c>
      <c r="D507" s="22" t="s">
        <v>1767</v>
      </c>
    </row>
    <row r="508" spans="1:4" ht="14.4">
      <c r="A508" s="58" t="s">
        <v>1768</v>
      </c>
      <c r="B508" s="58" t="s">
        <v>1769</v>
      </c>
      <c r="C508" s="58" t="s">
        <v>1770</v>
      </c>
      <c r="D508" s="22" t="s">
        <v>1771</v>
      </c>
    </row>
    <row r="509" spans="1:4" ht="14.4">
      <c r="A509" s="58" t="s">
        <v>1772</v>
      </c>
      <c r="B509" s="58" t="s">
        <v>1773</v>
      </c>
      <c r="C509" s="58" t="s">
        <v>1774</v>
      </c>
      <c r="D509" s="22" t="s">
        <v>1775</v>
      </c>
    </row>
    <row r="510" spans="1:4" ht="14.4">
      <c r="A510" s="58" t="s">
        <v>1776</v>
      </c>
      <c r="B510" s="58" t="s">
        <v>1777</v>
      </c>
      <c r="C510" s="58" t="s">
        <v>1778</v>
      </c>
      <c r="D510" s="22" t="s">
        <v>1779</v>
      </c>
    </row>
    <row r="511" spans="1:4" ht="14.4">
      <c r="A511" s="58" t="s">
        <v>1780</v>
      </c>
      <c r="B511" s="58" t="s">
        <v>1781</v>
      </c>
      <c r="C511" s="58" t="s">
        <v>1782</v>
      </c>
      <c r="D511" s="120" t="s">
        <v>1781</v>
      </c>
    </row>
    <row r="512" spans="1:4" ht="14.4">
      <c r="A512" s="58" t="s">
        <v>1783</v>
      </c>
      <c r="B512" s="58" t="s">
        <v>1784</v>
      </c>
      <c r="C512" s="58" t="s">
        <v>1785</v>
      </c>
      <c r="D512" s="22" t="s">
        <v>1786</v>
      </c>
    </row>
    <row r="513" spans="1:4" ht="14.4">
      <c r="A513" s="58" t="s">
        <v>1787</v>
      </c>
      <c r="B513" s="58" t="s">
        <v>1788</v>
      </c>
      <c r="C513" s="58" t="s">
        <v>1789</v>
      </c>
      <c r="D513" s="22" t="s">
        <v>1790</v>
      </c>
    </row>
    <row r="514" spans="1:4" ht="14.4">
      <c r="A514" s="58" t="s">
        <v>1791</v>
      </c>
      <c r="B514" s="58" t="s">
        <v>1792</v>
      </c>
      <c r="C514" s="58" t="s">
        <v>1793</v>
      </c>
      <c r="D514" s="22" t="s">
        <v>1794</v>
      </c>
    </row>
    <row r="515" spans="1:4" ht="14.4">
      <c r="A515" s="58" t="s">
        <v>1795</v>
      </c>
      <c r="B515" s="58" t="s">
        <v>1796</v>
      </c>
      <c r="C515" s="58" t="s">
        <v>1797</v>
      </c>
      <c r="D515" s="22" t="s">
        <v>1798</v>
      </c>
    </row>
    <row r="516" spans="1:4" ht="14.4">
      <c r="A516" s="58" t="s">
        <v>1799</v>
      </c>
      <c r="B516" s="58" t="s">
        <v>1800</v>
      </c>
      <c r="C516" s="58" t="s">
        <v>1801</v>
      </c>
      <c r="D516" s="22" t="s">
        <v>1802</v>
      </c>
    </row>
    <row r="517" spans="1:4" ht="14.4">
      <c r="A517" s="58" t="s">
        <v>1803</v>
      </c>
      <c r="B517" s="58" t="s">
        <v>1804</v>
      </c>
      <c r="C517" s="58" t="s">
        <v>1805</v>
      </c>
      <c r="D517" s="22" t="s">
        <v>1806</v>
      </c>
    </row>
    <row r="518" spans="1:4" ht="14.4">
      <c r="A518" s="58" t="s">
        <v>1807</v>
      </c>
      <c r="B518" s="58" t="s">
        <v>1808</v>
      </c>
      <c r="C518" s="58" t="s">
        <v>1809</v>
      </c>
      <c r="D518" s="22" t="s">
        <v>1810</v>
      </c>
    </row>
    <row r="519" spans="1:4" ht="14.4">
      <c r="A519" s="58" t="s">
        <v>1811</v>
      </c>
      <c r="B519" s="58" t="s">
        <v>1812</v>
      </c>
      <c r="C519" s="58" t="s">
        <v>1813</v>
      </c>
      <c r="D519" s="22" t="s">
        <v>1814</v>
      </c>
    </row>
    <row r="520" spans="1:4" ht="14.4">
      <c r="A520" s="58" t="s">
        <v>1815</v>
      </c>
      <c r="B520" s="58" t="s">
        <v>1816</v>
      </c>
      <c r="C520" s="58" t="s">
        <v>1817</v>
      </c>
      <c r="D520" s="22" t="s">
        <v>1818</v>
      </c>
    </row>
    <row r="521" spans="1:4" ht="14.4">
      <c r="A521" s="58" t="s">
        <v>1819</v>
      </c>
      <c r="B521" s="58" t="s">
        <v>1820</v>
      </c>
      <c r="C521" s="58" t="s">
        <v>1821</v>
      </c>
      <c r="D521" s="22" t="s">
        <v>1822</v>
      </c>
    </row>
    <row r="522" spans="1:4" ht="14.4">
      <c r="A522" s="58" t="s">
        <v>1823</v>
      </c>
      <c r="B522" s="58" t="s">
        <v>1824</v>
      </c>
      <c r="C522" s="58" t="s">
        <v>1825</v>
      </c>
      <c r="D522" s="22" t="s">
        <v>1826</v>
      </c>
    </row>
    <row r="523" spans="1:4" ht="14.4">
      <c r="A523" s="58" t="s">
        <v>1827</v>
      </c>
      <c r="B523" s="58" t="s">
        <v>1828</v>
      </c>
      <c r="C523" s="58" t="s">
        <v>1829</v>
      </c>
      <c r="D523" s="22" t="s">
        <v>1830</v>
      </c>
    </row>
    <row r="524" spans="1:4" ht="14.4">
      <c r="A524" s="58" t="s">
        <v>1831</v>
      </c>
      <c r="B524" s="58" t="s">
        <v>1832</v>
      </c>
      <c r="C524" s="58" t="s">
        <v>1833</v>
      </c>
      <c r="D524" s="22" t="s">
        <v>1834</v>
      </c>
    </row>
    <row r="525" spans="1:4" ht="14.4">
      <c r="A525" s="58" t="s">
        <v>1835</v>
      </c>
      <c r="B525" s="58" t="s">
        <v>1836</v>
      </c>
      <c r="C525" s="58" t="s">
        <v>1837</v>
      </c>
      <c r="D525" s="22" t="s">
        <v>1838</v>
      </c>
    </row>
    <row r="526" spans="1:4" ht="14.4">
      <c r="A526" s="58" t="s">
        <v>1839</v>
      </c>
      <c r="B526" s="58" t="s">
        <v>1840</v>
      </c>
      <c r="C526" s="58" t="s">
        <v>1841</v>
      </c>
      <c r="D526" s="22" t="s">
        <v>1842</v>
      </c>
    </row>
    <row r="527" spans="1:4" ht="14.4">
      <c r="A527" s="58" t="s">
        <v>1843</v>
      </c>
      <c r="B527" s="58" t="s">
        <v>1844</v>
      </c>
      <c r="C527" s="58" t="s">
        <v>1845</v>
      </c>
      <c r="D527" s="22" t="s">
        <v>1846</v>
      </c>
    </row>
    <row r="528" spans="1:4" ht="14.4">
      <c r="A528" s="58" t="s">
        <v>1847</v>
      </c>
      <c r="B528" s="58" t="s">
        <v>1848</v>
      </c>
      <c r="C528" s="58" t="s">
        <v>1849</v>
      </c>
      <c r="D528" s="22" t="s">
        <v>1850</v>
      </c>
    </row>
    <row r="529" spans="1:4" ht="14.4">
      <c r="A529" s="58" t="s">
        <v>1851</v>
      </c>
      <c r="B529" s="58" t="s">
        <v>1852</v>
      </c>
      <c r="C529" s="58" t="s">
        <v>1853</v>
      </c>
      <c r="D529" s="22" t="s">
        <v>1854</v>
      </c>
    </row>
    <row r="530" spans="1:4" ht="14.4">
      <c r="A530" s="58" t="s">
        <v>1855</v>
      </c>
      <c r="B530" s="58" t="s">
        <v>1856</v>
      </c>
      <c r="C530" s="58" t="s">
        <v>1857</v>
      </c>
      <c r="D530" s="22" t="s">
        <v>1858</v>
      </c>
    </row>
    <row r="531" spans="1:4" ht="14.4">
      <c r="A531" s="58" t="s">
        <v>1859</v>
      </c>
      <c r="B531" s="58" t="s">
        <v>1860</v>
      </c>
      <c r="C531" s="58" t="s">
        <v>1861</v>
      </c>
      <c r="D531" s="22" t="s">
        <v>1862</v>
      </c>
    </row>
    <row r="532" spans="1:4" ht="14.4">
      <c r="A532" s="58" t="s">
        <v>1863</v>
      </c>
      <c r="B532" s="58" t="s">
        <v>1864</v>
      </c>
      <c r="C532" s="58" t="s">
        <v>1865</v>
      </c>
      <c r="D532" s="22" t="s">
        <v>1866</v>
      </c>
    </row>
    <row r="533" spans="1:4" ht="14.4">
      <c r="A533" s="58" t="s">
        <v>1867</v>
      </c>
      <c r="B533" s="58" t="s">
        <v>1868</v>
      </c>
      <c r="C533" s="58" t="s">
        <v>1869</v>
      </c>
      <c r="D533" s="22" t="s">
        <v>1870</v>
      </c>
    </row>
    <row r="534" spans="1:4" ht="14.4">
      <c r="A534" s="58" t="s">
        <v>1871</v>
      </c>
      <c r="B534" s="58" t="s">
        <v>1872</v>
      </c>
      <c r="C534" s="58" t="s">
        <v>1873</v>
      </c>
      <c r="D534" s="22" t="s">
        <v>1874</v>
      </c>
    </row>
    <row r="535" spans="1:4" ht="14.4">
      <c r="A535" s="58" t="s">
        <v>1875</v>
      </c>
      <c r="B535" s="58" t="s">
        <v>1876</v>
      </c>
      <c r="C535" s="58" t="s">
        <v>1877</v>
      </c>
      <c r="D535" s="22" t="s">
        <v>1878</v>
      </c>
    </row>
    <row r="536" spans="1:4" ht="14.4">
      <c r="A536" s="58" t="s">
        <v>1879</v>
      </c>
      <c r="B536" s="58" t="s">
        <v>1880</v>
      </c>
      <c r="C536" s="58" t="s">
        <v>1881</v>
      </c>
      <c r="D536" s="22" t="s">
        <v>1882</v>
      </c>
    </row>
    <row r="537" spans="1:4" ht="14.4">
      <c r="A537" s="58" t="s">
        <v>1883</v>
      </c>
      <c r="B537" s="58" t="s">
        <v>1884</v>
      </c>
      <c r="C537" s="58" t="s">
        <v>1885</v>
      </c>
      <c r="D537" s="22" t="s">
        <v>1886</v>
      </c>
    </row>
    <row r="538" spans="1:4" ht="14.4">
      <c r="A538" s="58" t="s">
        <v>1887</v>
      </c>
      <c r="B538" s="58" t="s">
        <v>1888</v>
      </c>
      <c r="C538" s="58" t="s">
        <v>1889</v>
      </c>
      <c r="D538" s="120" t="s">
        <v>1888</v>
      </c>
    </row>
    <row r="539" spans="1:4" ht="14.4">
      <c r="A539" s="58" t="s">
        <v>1890</v>
      </c>
      <c r="B539" s="58" t="s">
        <v>1891</v>
      </c>
      <c r="C539" s="58" t="s">
        <v>1892</v>
      </c>
      <c r="D539" s="22" t="s">
        <v>1893</v>
      </c>
    </row>
    <row r="540" spans="1:4" ht="14.4">
      <c r="A540" s="58" t="s">
        <v>1894</v>
      </c>
      <c r="B540" s="58" t="s">
        <v>1895</v>
      </c>
      <c r="C540" s="58" t="s">
        <v>1896</v>
      </c>
      <c r="D540" s="22" t="s">
        <v>1897</v>
      </c>
    </row>
    <row r="541" spans="1:4" ht="14.4">
      <c r="A541" s="58" t="s">
        <v>1898</v>
      </c>
      <c r="B541" s="58" t="s">
        <v>1899</v>
      </c>
      <c r="C541" s="58" t="s">
        <v>1900</v>
      </c>
      <c r="D541" s="120" t="s">
        <v>1899</v>
      </c>
    </row>
    <row r="542" spans="1:4" ht="14.4">
      <c r="A542" s="58" t="s">
        <v>1901</v>
      </c>
      <c r="B542" s="58" t="s">
        <v>1902</v>
      </c>
      <c r="C542" s="59" t="s">
        <v>1902</v>
      </c>
      <c r="D542" s="22" t="s">
        <v>1902</v>
      </c>
    </row>
    <row r="543" spans="1:4" ht="14.4">
      <c r="A543" s="58" t="s">
        <v>1903</v>
      </c>
      <c r="B543" s="58" t="s">
        <v>1904</v>
      </c>
      <c r="C543" s="58" t="s">
        <v>1905</v>
      </c>
      <c r="D543" s="120" t="s">
        <v>1904</v>
      </c>
    </row>
    <row r="544" spans="1:4" ht="14.4">
      <c r="A544" s="58" t="s">
        <v>1906</v>
      </c>
      <c r="B544" s="58" t="s">
        <v>1907</v>
      </c>
      <c r="C544" s="58" t="s">
        <v>1908</v>
      </c>
      <c r="D544" s="22" t="s">
        <v>1909</v>
      </c>
    </row>
    <row r="545" spans="1:4" ht="14.4">
      <c r="A545" s="58" t="s">
        <v>1910</v>
      </c>
      <c r="B545" s="58" t="s">
        <v>1911</v>
      </c>
      <c r="C545" s="58" t="s">
        <v>1912</v>
      </c>
      <c r="D545" s="22" t="s">
        <v>1913</v>
      </c>
    </row>
    <row r="546" spans="1:4" ht="14.4">
      <c r="A546" s="58" t="s">
        <v>1914</v>
      </c>
      <c r="B546" s="58" t="s">
        <v>1915</v>
      </c>
      <c r="C546" s="58" t="s">
        <v>1916</v>
      </c>
      <c r="D546" s="22" t="s">
        <v>1917</v>
      </c>
    </row>
    <row r="547" spans="1:4" ht="14.4">
      <c r="A547" s="58" t="s">
        <v>1918</v>
      </c>
      <c r="B547" s="58" t="s">
        <v>1919</v>
      </c>
      <c r="C547" s="59" t="s">
        <v>1919</v>
      </c>
      <c r="D547" s="120" t="s">
        <v>1919</v>
      </c>
    </row>
    <row r="548" spans="1:4" ht="14.4">
      <c r="A548" s="58" t="s">
        <v>1920</v>
      </c>
      <c r="B548" s="58" t="s">
        <v>1921</v>
      </c>
      <c r="C548" s="59" t="s">
        <v>1921</v>
      </c>
      <c r="D548" s="120" t="s">
        <v>1921</v>
      </c>
    </row>
    <row r="549" spans="1:4" ht="14.4">
      <c r="A549" s="58" t="s">
        <v>1922</v>
      </c>
      <c r="B549" s="58" t="s">
        <v>1923</v>
      </c>
      <c r="C549" s="58" t="s">
        <v>1924</v>
      </c>
      <c r="D549" s="22" t="s">
        <v>1925</v>
      </c>
    </row>
    <row r="550" spans="1:4" ht="14.4">
      <c r="A550" s="58" t="s">
        <v>1926</v>
      </c>
      <c r="B550" s="58" t="s">
        <v>1927</v>
      </c>
      <c r="C550" s="58" t="s">
        <v>1928</v>
      </c>
      <c r="D550" s="22" t="s">
        <v>1929</v>
      </c>
    </row>
    <row r="551" spans="1:4" ht="14.4">
      <c r="A551" s="58" t="s">
        <v>1930</v>
      </c>
      <c r="B551" s="58" t="s">
        <v>1931</v>
      </c>
      <c r="C551" s="58" t="s">
        <v>1932</v>
      </c>
      <c r="D551" s="22" t="s">
        <v>1933</v>
      </c>
    </row>
    <row r="552" spans="1:4" ht="14.4">
      <c r="A552" s="58" t="s">
        <v>1934</v>
      </c>
      <c r="B552" s="58" t="s">
        <v>1935</v>
      </c>
      <c r="C552" s="58" t="s">
        <v>1936</v>
      </c>
      <c r="D552" s="22" t="s">
        <v>1937</v>
      </c>
    </row>
    <row r="553" spans="1:4" ht="14.4">
      <c r="A553" s="58" t="s">
        <v>1938</v>
      </c>
      <c r="B553" s="58" t="s">
        <v>1939</v>
      </c>
      <c r="C553" s="58" t="s">
        <v>1940</v>
      </c>
      <c r="D553" s="22" t="s">
        <v>1941</v>
      </c>
    </row>
    <row r="554" spans="1:4" ht="14.4">
      <c r="A554" s="58" t="s">
        <v>1942</v>
      </c>
      <c r="B554" s="58" t="s">
        <v>1943</v>
      </c>
      <c r="C554" s="58" t="s">
        <v>1944</v>
      </c>
      <c r="D554" s="120" t="s">
        <v>1943</v>
      </c>
    </row>
    <row r="555" spans="1:4" ht="14.4">
      <c r="A555" s="58" t="s">
        <v>1945</v>
      </c>
      <c r="B555" s="58" t="s">
        <v>1946</v>
      </c>
      <c r="C555" s="59" t="s">
        <v>1946</v>
      </c>
      <c r="D555" s="120" t="s">
        <v>1946</v>
      </c>
    </row>
    <row r="556" spans="1:4" ht="14.4">
      <c r="A556" s="58" t="s">
        <v>1947</v>
      </c>
      <c r="B556" s="58" t="s">
        <v>1948</v>
      </c>
      <c r="C556" s="59" t="s">
        <v>1948</v>
      </c>
      <c r="D556" s="120" t="s">
        <v>1948</v>
      </c>
    </row>
    <row r="557" spans="1:4" ht="14.4">
      <c r="A557" s="58" t="s">
        <v>1949</v>
      </c>
      <c r="B557" s="58" t="s">
        <v>1950</v>
      </c>
      <c r="C557" s="59" t="s">
        <v>1950</v>
      </c>
      <c r="D557" s="120" t="s">
        <v>1950</v>
      </c>
    </row>
    <row r="558" spans="1:4" ht="14.4">
      <c r="A558" s="58" t="s">
        <v>1951</v>
      </c>
      <c r="B558" s="58" t="s">
        <v>1952</v>
      </c>
      <c r="C558" s="59" t="s">
        <v>1952</v>
      </c>
      <c r="D558" s="120" t="s">
        <v>1952</v>
      </c>
    </row>
    <row r="559" spans="1:4" ht="14.4">
      <c r="A559" s="58" t="s">
        <v>1953</v>
      </c>
      <c r="B559" s="58" t="s">
        <v>1954</v>
      </c>
      <c r="C559" s="59" t="s">
        <v>1954</v>
      </c>
      <c r="D559" s="120" t="s">
        <v>1954</v>
      </c>
    </row>
    <row r="560" spans="1:4" ht="14.4">
      <c r="A560" s="58" t="s">
        <v>1955</v>
      </c>
      <c r="B560" s="58" t="s">
        <v>1956</v>
      </c>
      <c r="C560" s="59" t="s">
        <v>1956</v>
      </c>
      <c r="D560" s="22" t="s">
        <v>1957</v>
      </c>
    </row>
    <row r="561" spans="1:4" ht="14.4">
      <c r="A561" s="58" t="s">
        <v>1958</v>
      </c>
      <c r="B561" s="58" t="s">
        <v>1959</v>
      </c>
      <c r="C561" s="58" t="s">
        <v>1960</v>
      </c>
      <c r="D561" s="22" t="s">
        <v>1961</v>
      </c>
    </row>
    <row r="562" spans="1:4" ht="14.4">
      <c r="A562" s="58" t="s">
        <v>1962</v>
      </c>
      <c r="B562" s="58" t="s">
        <v>1963</v>
      </c>
      <c r="C562" s="59" t="s">
        <v>1963</v>
      </c>
      <c r="D562" s="120" t="s">
        <v>1963</v>
      </c>
    </row>
    <row r="563" spans="1:4" ht="14.4">
      <c r="A563" s="58" t="s">
        <v>1964</v>
      </c>
      <c r="B563" s="58" t="s">
        <v>1965</v>
      </c>
      <c r="C563" s="58" t="s">
        <v>1966</v>
      </c>
      <c r="D563" s="22" t="s">
        <v>1967</v>
      </c>
    </row>
    <row r="564" spans="1:4" ht="14.4">
      <c r="A564" s="58" t="s">
        <v>1968</v>
      </c>
      <c r="B564" s="58" t="s">
        <v>1969</v>
      </c>
      <c r="C564" s="58" t="s">
        <v>1970</v>
      </c>
      <c r="D564" s="22" t="s">
        <v>1971</v>
      </c>
    </row>
    <row r="565" spans="1:4" ht="14.4">
      <c r="A565" s="58" t="s">
        <v>1972</v>
      </c>
      <c r="B565" s="58" t="s">
        <v>1973</v>
      </c>
      <c r="C565" s="58" t="s">
        <v>1974</v>
      </c>
      <c r="D565" s="22" t="s">
        <v>1975</v>
      </c>
    </row>
    <row r="566" spans="1:4" ht="14.4">
      <c r="A566" s="58" t="s">
        <v>1976</v>
      </c>
      <c r="B566" s="58" t="s">
        <v>1977</v>
      </c>
      <c r="C566" s="58" t="s">
        <v>1978</v>
      </c>
      <c r="D566" s="22" t="s">
        <v>1979</v>
      </c>
    </row>
    <row r="567" spans="1:4" ht="14.4">
      <c r="A567" s="58" t="s">
        <v>1980</v>
      </c>
      <c r="B567" s="58" t="s">
        <v>1981</v>
      </c>
      <c r="C567" s="58" t="s">
        <v>1982</v>
      </c>
      <c r="D567" s="22" t="s">
        <v>1983</v>
      </c>
    </row>
    <row r="568" spans="1:4" ht="14.4">
      <c r="A568" s="58" t="s">
        <v>1984</v>
      </c>
      <c r="B568" s="58" t="s">
        <v>1985</v>
      </c>
      <c r="C568" s="58" t="s">
        <v>1986</v>
      </c>
      <c r="D568" s="22" t="s">
        <v>1987</v>
      </c>
    </row>
    <row r="569" spans="1:4" ht="14.4">
      <c r="A569" s="58" t="s">
        <v>1988</v>
      </c>
      <c r="B569" s="58" t="s">
        <v>1989</v>
      </c>
      <c r="C569" s="58" t="s">
        <v>1990</v>
      </c>
      <c r="D569" s="22" t="s">
        <v>1991</v>
      </c>
    </row>
    <row r="570" spans="1:4" ht="14.4">
      <c r="A570" s="58" t="s">
        <v>1992</v>
      </c>
      <c r="B570" s="58" t="s">
        <v>1993</v>
      </c>
      <c r="C570" s="58" t="s">
        <v>1994</v>
      </c>
      <c r="D570" s="22" t="s">
        <v>1995</v>
      </c>
    </row>
    <row r="571" spans="1:4" ht="14.4">
      <c r="A571" s="58" t="s">
        <v>1996</v>
      </c>
      <c r="B571" s="58" t="s">
        <v>1997</v>
      </c>
      <c r="C571" s="58" t="s">
        <v>1998</v>
      </c>
      <c r="D571" s="22" t="s">
        <v>1999</v>
      </c>
    </row>
    <row r="572" spans="1:4" ht="14.4">
      <c r="A572" s="58" t="s">
        <v>2000</v>
      </c>
      <c r="B572" s="58" t="s">
        <v>2001</v>
      </c>
      <c r="C572" s="58" t="s">
        <v>2002</v>
      </c>
      <c r="D572" s="22" t="s">
        <v>2003</v>
      </c>
    </row>
    <row r="573" spans="1:4" ht="14.4">
      <c r="A573" s="58" t="s">
        <v>2004</v>
      </c>
      <c r="B573" s="58" t="s">
        <v>2005</v>
      </c>
      <c r="C573" s="58" t="s">
        <v>2006</v>
      </c>
      <c r="D573" s="120" t="s">
        <v>2005</v>
      </c>
    </row>
    <row r="574" spans="1:4" ht="14.4">
      <c r="A574" s="58" t="s">
        <v>2007</v>
      </c>
      <c r="B574" s="58" t="s">
        <v>2008</v>
      </c>
      <c r="C574" s="58" t="s">
        <v>2009</v>
      </c>
      <c r="D574" s="22" t="s">
        <v>2010</v>
      </c>
    </row>
    <row r="575" spans="1:4" ht="14.4">
      <c r="A575" s="58" t="s">
        <v>2011</v>
      </c>
      <c r="B575" s="58" t="s">
        <v>2012</v>
      </c>
      <c r="C575" s="59" t="s">
        <v>2012</v>
      </c>
      <c r="D575" s="120" t="s">
        <v>2012</v>
      </c>
    </row>
    <row r="576" spans="1:4" ht="14.4">
      <c r="A576" s="58" t="s">
        <v>2013</v>
      </c>
      <c r="B576" s="58" t="s">
        <v>2014</v>
      </c>
      <c r="C576" s="59" t="s">
        <v>2014</v>
      </c>
      <c r="D576" s="120" t="s">
        <v>2014</v>
      </c>
    </row>
    <row r="577" spans="1:4" ht="14.4">
      <c r="A577" s="58" t="s">
        <v>2015</v>
      </c>
      <c r="B577" s="58" t="s">
        <v>2016</v>
      </c>
      <c r="C577" s="59" t="s">
        <v>2016</v>
      </c>
      <c r="D577" s="120" t="s">
        <v>2016</v>
      </c>
    </row>
    <row r="578" spans="1:4" ht="14.4">
      <c r="A578" s="58" t="s">
        <v>2017</v>
      </c>
      <c r="B578" s="58" t="s">
        <v>2018</v>
      </c>
      <c r="C578" s="59" t="s">
        <v>2018</v>
      </c>
      <c r="D578" s="120" t="s">
        <v>2018</v>
      </c>
    </row>
    <row r="579" spans="1:4" ht="14.4">
      <c r="A579" s="58" t="s">
        <v>2019</v>
      </c>
      <c r="B579" s="58" t="s">
        <v>2020</v>
      </c>
      <c r="C579" s="59" t="s">
        <v>2020</v>
      </c>
      <c r="D579" s="120" t="s">
        <v>2020</v>
      </c>
    </row>
    <row r="580" spans="1:4" ht="14.4">
      <c r="A580" s="58" t="s">
        <v>2021</v>
      </c>
      <c r="B580" s="58" t="s">
        <v>2022</v>
      </c>
      <c r="C580" s="59" t="s">
        <v>2022</v>
      </c>
      <c r="D580" s="120" t="s">
        <v>2022</v>
      </c>
    </row>
    <row r="581" spans="1:4" ht="14.4">
      <c r="A581" s="58" t="s">
        <v>2023</v>
      </c>
      <c r="B581" s="58" t="s">
        <v>2024</v>
      </c>
      <c r="C581" s="59" t="s">
        <v>2024</v>
      </c>
      <c r="D581" s="120" t="s">
        <v>2024</v>
      </c>
    </row>
    <row r="582" spans="1:4" ht="14.4">
      <c r="A582" s="58" t="s">
        <v>2025</v>
      </c>
      <c r="B582" s="58" t="s">
        <v>2026</v>
      </c>
      <c r="C582" s="59" t="s">
        <v>2026</v>
      </c>
      <c r="D582" s="22" t="s">
        <v>2027</v>
      </c>
    </row>
    <row r="583" spans="1:4" ht="14.4">
      <c r="A583" s="58" t="s">
        <v>2028</v>
      </c>
      <c r="B583" s="58" t="s">
        <v>2029</v>
      </c>
      <c r="C583" s="59" t="s">
        <v>2029</v>
      </c>
      <c r="D583" s="120" t="s">
        <v>2029</v>
      </c>
    </row>
    <row r="584" spans="1:4" ht="14.4">
      <c r="A584" s="58" t="s">
        <v>2030</v>
      </c>
      <c r="B584" s="58" t="s">
        <v>2031</v>
      </c>
      <c r="C584" s="59" t="s">
        <v>2031</v>
      </c>
      <c r="D584" s="120" t="s">
        <v>2031</v>
      </c>
    </row>
    <row r="585" spans="1:4" ht="14.4">
      <c r="A585" s="58" t="s">
        <v>2032</v>
      </c>
      <c r="B585" s="58" t="s">
        <v>2033</v>
      </c>
      <c r="C585" s="59" t="s">
        <v>2033</v>
      </c>
      <c r="D585" s="120" t="s">
        <v>2033</v>
      </c>
    </row>
    <row r="586" spans="1:4" ht="14.4">
      <c r="A586" s="58" t="s">
        <v>2034</v>
      </c>
      <c r="B586" s="58" t="s">
        <v>2035</v>
      </c>
      <c r="C586" s="59" t="s">
        <v>2035</v>
      </c>
      <c r="D586" s="120" t="s">
        <v>2035</v>
      </c>
    </row>
    <row r="587" spans="1:4" ht="14.4">
      <c r="A587" s="58" t="s">
        <v>2036</v>
      </c>
      <c r="B587" s="58" t="s">
        <v>2037</v>
      </c>
      <c r="C587" s="59" t="s">
        <v>2037</v>
      </c>
      <c r="D587" s="120" t="s">
        <v>2037</v>
      </c>
    </row>
    <row r="588" spans="1:4" ht="14.4">
      <c r="A588" s="58" t="s">
        <v>2038</v>
      </c>
      <c r="B588" s="58" t="s">
        <v>2039</v>
      </c>
      <c r="C588" s="59" t="s">
        <v>2039</v>
      </c>
      <c r="D588" s="120" t="s">
        <v>2039</v>
      </c>
    </row>
    <row r="589" spans="1:4" ht="14.4">
      <c r="A589" s="58" t="s">
        <v>2040</v>
      </c>
      <c r="B589" s="58" t="s">
        <v>2041</v>
      </c>
      <c r="C589" s="59" t="s">
        <v>2041</v>
      </c>
      <c r="D589" s="120" t="s">
        <v>2041</v>
      </c>
    </row>
    <row r="590" spans="1:4" ht="14.4">
      <c r="A590" s="58" t="s">
        <v>2042</v>
      </c>
      <c r="B590" s="58" t="s">
        <v>2043</v>
      </c>
      <c r="C590" s="59" t="s">
        <v>2043</v>
      </c>
      <c r="D590" s="120" t="s">
        <v>2043</v>
      </c>
    </row>
    <row r="591" spans="1:4" ht="14.4">
      <c r="A591" s="58" t="s">
        <v>2044</v>
      </c>
      <c r="B591" s="58" t="s">
        <v>2045</v>
      </c>
      <c r="C591" s="59" t="s">
        <v>2045</v>
      </c>
      <c r="D591" s="120" t="s">
        <v>2045</v>
      </c>
    </row>
    <row r="592" spans="1:4" ht="14.4">
      <c r="A592" s="58" t="s">
        <v>2046</v>
      </c>
      <c r="B592" s="58" t="s">
        <v>2047</v>
      </c>
      <c r="C592" s="59" t="s">
        <v>2047</v>
      </c>
      <c r="D592" s="120" t="s">
        <v>2047</v>
      </c>
    </row>
    <row r="593" spans="1:4" ht="14.4">
      <c r="A593" s="58" t="s">
        <v>2048</v>
      </c>
      <c r="B593" s="58" t="s">
        <v>2049</v>
      </c>
      <c r="C593" s="59" t="s">
        <v>2049</v>
      </c>
      <c r="D593" s="120" t="s">
        <v>2049</v>
      </c>
    </row>
    <row r="594" spans="1:4" ht="14.4">
      <c r="A594" s="58" t="s">
        <v>2050</v>
      </c>
      <c r="B594" s="58" t="s">
        <v>2051</v>
      </c>
      <c r="C594" s="59" t="s">
        <v>2051</v>
      </c>
      <c r="D594" s="120" t="s">
        <v>2051</v>
      </c>
    </row>
    <row r="595" spans="1:4" ht="14.4">
      <c r="A595" s="58" t="s">
        <v>2052</v>
      </c>
      <c r="B595" s="58" t="s">
        <v>2053</v>
      </c>
      <c r="C595" s="59" t="s">
        <v>2053</v>
      </c>
      <c r="D595" s="22" t="s">
        <v>2054</v>
      </c>
    </row>
    <row r="596" spans="1:4" ht="14.4">
      <c r="A596" s="58" t="s">
        <v>2055</v>
      </c>
      <c r="B596" s="58" t="s">
        <v>2056</v>
      </c>
      <c r="C596" s="58" t="s">
        <v>2057</v>
      </c>
      <c r="D596" s="22" t="s">
        <v>2058</v>
      </c>
    </row>
    <row r="597" spans="1:4" ht="14.4">
      <c r="A597" s="58" t="s">
        <v>2059</v>
      </c>
      <c r="B597" s="58" t="s">
        <v>2060</v>
      </c>
      <c r="C597" s="58" t="s">
        <v>2061</v>
      </c>
      <c r="D597" s="22" t="s">
        <v>2062</v>
      </c>
    </row>
    <row r="598" spans="1:4" ht="14.4">
      <c r="A598" s="58" t="s">
        <v>2063</v>
      </c>
      <c r="B598" s="58" t="s">
        <v>2064</v>
      </c>
      <c r="C598" s="58" t="s">
        <v>2065</v>
      </c>
      <c r="D598" s="120" t="s">
        <v>2064</v>
      </c>
    </row>
    <row r="599" spans="1:4" ht="14.4">
      <c r="A599" s="58" t="s">
        <v>2066</v>
      </c>
      <c r="B599" s="58" t="s">
        <v>2067</v>
      </c>
      <c r="C599" s="58" t="s">
        <v>2068</v>
      </c>
      <c r="D599" s="120" t="s">
        <v>2067</v>
      </c>
    </row>
    <row r="600" spans="1:4" ht="14.4">
      <c r="A600" s="58" t="s">
        <v>2069</v>
      </c>
      <c r="B600" s="58" t="s">
        <v>2070</v>
      </c>
      <c r="C600" s="58" t="s">
        <v>2071</v>
      </c>
      <c r="D600" s="22" t="s">
        <v>2072</v>
      </c>
    </row>
    <row r="601" spans="1:4" ht="14.4">
      <c r="A601" s="58" t="s">
        <v>2073</v>
      </c>
      <c r="B601" s="58" t="s">
        <v>2074</v>
      </c>
      <c r="C601" s="58" t="s">
        <v>2075</v>
      </c>
      <c r="D601" s="22" t="s">
        <v>2076</v>
      </c>
    </row>
    <row r="602" spans="1:4" ht="14.4">
      <c r="A602" s="58" t="s">
        <v>2077</v>
      </c>
      <c r="B602" s="58" t="s">
        <v>2078</v>
      </c>
      <c r="C602" s="58" t="s">
        <v>2079</v>
      </c>
      <c r="D602" s="120" t="s">
        <v>2078</v>
      </c>
    </row>
    <row r="603" spans="1:4" ht="14.4">
      <c r="A603" s="58" t="s">
        <v>2080</v>
      </c>
      <c r="B603" s="58" t="s">
        <v>2081</v>
      </c>
      <c r="C603" s="58" t="s">
        <v>2082</v>
      </c>
      <c r="D603" s="120" t="s">
        <v>2081</v>
      </c>
    </row>
    <row r="604" spans="1:4" ht="14.4">
      <c r="A604" s="58" t="s">
        <v>2083</v>
      </c>
      <c r="B604" s="58" t="s">
        <v>2084</v>
      </c>
      <c r="C604" s="58" t="s">
        <v>2085</v>
      </c>
      <c r="D604" s="120" t="s">
        <v>2084</v>
      </c>
    </row>
    <row r="605" spans="1:4" ht="14.4">
      <c r="A605" s="58" t="s">
        <v>2086</v>
      </c>
      <c r="B605" s="58" t="s">
        <v>2087</v>
      </c>
      <c r="C605" s="58" t="s">
        <v>2088</v>
      </c>
      <c r="D605" s="120" t="s">
        <v>2087</v>
      </c>
    </row>
    <row r="606" spans="1:4" ht="14.4">
      <c r="A606" s="58" t="s">
        <v>2089</v>
      </c>
      <c r="B606" s="58" t="s">
        <v>2090</v>
      </c>
      <c r="C606" s="58" t="s">
        <v>2091</v>
      </c>
      <c r="D606" s="120" t="s">
        <v>2090</v>
      </c>
    </row>
    <row r="607" spans="1:4" ht="14.4">
      <c r="A607" s="58" t="s">
        <v>2092</v>
      </c>
      <c r="B607" s="58" t="s">
        <v>2093</v>
      </c>
      <c r="C607" s="58" t="s">
        <v>2094</v>
      </c>
      <c r="D607" s="120" t="s">
        <v>2093</v>
      </c>
    </row>
    <row r="608" spans="1:4" ht="14.4">
      <c r="A608" s="58" t="s">
        <v>2095</v>
      </c>
      <c r="B608" s="58" t="s">
        <v>2096</v>
      </c>
      <c r="C608" s="59" t="s">
        <v>2096</v>
      </c>
      <c r="D608" s="120" t="s">
        <v>2096</v>
      </c>
    </row>
    <row r="609" spans="1:4" ht="14.4">
      <c r="A609" s="58" t="s">
        <v>2097</v>
      </c>
      <c r="B609" s="58" t="s">
        <v>2098</v>
      </c>
      <c r="C609" s="59" t="s">
        <v>2098</v>
      </c>
      <c r="D609" s="120" t="s">
        <v>2098</v>
      </c>
    </row>
    <row r="610" spans="1:4" ht="14.4">
      <c r="A610" s="58" t="s">
        <v>2099</v>
      </c>
      <c r="B610" s="58" t="s">
        <v>2100</v>
      </c>
      <c r="C610" s="58" t="s">
        <v>2101</v>
      </c>
      <c r="D610" s="22" t="s">
        <v>2102</v>
      </c>
    </row>
    <row r="611" spans="1:4" ht="14.4">
      <c r="A611" s="58" t="s">
        <v>2103</v>
      </c>
      <c r="B611" s="58" t="s">
        <v>2104</v>
      </c>
      <c r="C611" s="58" t="s">
        <v>2105</v>
      </c>
      <c r="D611" s="120" t="s">
        <v>2104</v>
      </c>
    </row>
    <row r="612" spans="1:4" ht="14.4">
      <c r="A612" s="58" t="s">
        <v>2106</v>
      </c>
      <c r="B612" s="58" t="s">
        <v>2107</v>
      </c>
      <c r="C612" s="58" t="s">
        <v>2108</v>
      </c>
      <c r="D612" s="120" t="s">
        <v>2107</v>
      </c>
    </row>
    <row r="613" spans="1:4" ht="14.4">
      <c r="A613" s="58" t="s">
        <v>2109</v>
      </c>
      <c r="B613" s="58" t="s">
        <v>2110</v>
      </c>
      <c r="C613" s="58" t="s">
        <v>2111</v>
      </c>
      <c r="D613" s="120" t="s">
        <v>2110</v>
      </c>
    </row>
    <row r="614" spans="1:4" ht="14.4">
      <c r="A614" s="58" t="s">
        <v>2112</v>
      </c>
      <c r="B614" s="58" t="s">
        <v>2113</v>
      </c>
      <c r="C614" s="58" t="s">
        <v>2114</v>
      </c>
      <c r="D614" s="120" t="s">
        <v>2113</v>
      </c>
    </row>
    <row r="615" spans="1:4" ht="14.4">
      <c r="A615" s="58" t="s">
        <v>2115</v>
      </c>
      <c r="B615" s="58" t="s">
        <v>2116</v>
      </c>
      <c r="C615" s="58" t="s">
        <v>2117</v>
      </c>
      <c r="D615" s="120" t="s">
        <v>2116</v>
      </c>
    </row>
    <row r="616" spans="1:4" ht="14.4">
      <c r="A616" s="58" t="s">
        <v>2118</v>
      </c>
      <c r="B616" s="58" t="s">
        <v>2119</v>
      </c>
      <c r="C616" s="59" t="s">
        <v>2119</v>
      </c>
      <c r="D616" s="120" t="s">
        <v>2119</v>
      </c>
    </row>
    <row r="617" spans="1:4" ht="14.4">
      <c r="A617" s="58" t="s">
        <v>2120</v>
      </c>
      <c r="B617" s="58" t="s">
        <v>2121</v>
      </c>
      <c r="C617" s="58" t="s">
        <v>2122</v>
      </c>
      <c r="D617" s="120" t="s">
        <v>2121</v>
      </c>
    </row>
    <row r="618" spans="1:4" ht="14.4">
      <c r="A618" s="58" t="s">
        <v>2123</v>
      </c>
      <c r="B618" s="58" t="s">
        <v>2124</v>
      </c>
      <c r="C618" s="59" t="s">
        <v>2124</v>
      </c>
      <c r="D618" s="120" t="s">
        <v>2124</v>
      </c>
    </row>
    <row r="619" spans="1:4" ht="14.4">
      <c r="A619" s="58" t="s">
        <v>2125</v>
      </c>
      <c r="B619" s="58" t="s">
        <v>2126</v>
      </c>
      <c r="C619" s="59" t="s">
        <v>2126</v>
      </c>
      <c r="D619" s="120" t="s">
        <v>2126</v>
      </c>
    </row>
    <row r="620" spans="1:4" ht="14.4">
      <c r="A620" s="58" t="s">
        <v>2127</v>
      </c>
      <c r="B620" s="58" t="s">
        <v>2128</v>
      </c>
      <c r="C620" s="59" t="s">
        <v>2128</v>
      </c>
      <c r="D620" s="120" t="s">
        <v>2128</v>
      </c>
    </row>
    <row r="621" spans="1:4" ht="14.4">
      <c r="A621" s="58" t="s">
        <v>2129</v>
      </c>
      <c r="B621" s="58" t="s">
        <v>2130</v>
      </c>
      <c r="C621" s="59" t="s">
        <v>2130</v>
      </c>
      <c r="D621" s="120" t="s">
        <v>2130</v>
      </c>
    </row>
    <row r="622" spans="1:4" ht="14.4">
      <c r="A622" s="58" t="s">
        <v>2131</v>
      </c>
      <c r="B622" s="58" t="s">
        <v>2132</v>
      </c>
      <c r="C622" s="58" t="s">
        <v>2133</v>
      </c>
      <c r="D622" s="120" t="s">
        <v>2132</v>
      </c>
    </row>
    <row r="623" spans="1:4" ht="14.4">
      <c r="A623" s="58" t="s">
        <v>2134</v>
      </c>
      <c r="B623" s="58" t="s">
        <v>2135</v>
      </c>
      <c r="C623" s="58" t="s">
        <v>2136</v>
      </c>
      <c r="D623" s="120" t="s">
        <v>2135</v>
      </c>
    </row>
    <row r="624" spans="1:4" ht="14.4">
      <c r="A624" s="58" t="s">
        <v>2137</v>
      </c>
      <c r="B624" s="58" t="s">
        <v>2138</v>
      </c>
      <c r="C624" s="58" t="s">
        <v>2139</v>
      </c>
      <c r="D624" s="120" t="s">
        <v>2138</v>
      </c>
    </row>
    <row r="625" spans="1:4" ht="14.4">
      <c r="A625" s="58" t="s">
        <v>2140</v>
      </c>
      <c r="B625" s="58" t="s">
        <v>2141</v>
      </c>
      <c r="C625" s="59" t="s">
        <v>2141</v>
      </c>
      <c r="D625" s="120" t="s">
        <v>2141</v>
      </c>
    </row>
    <row r="626" spans="1:4" ht="14.4">
      <c r="A626" s="58" t="s">
        <v>2142</v>
      </c>
      <c r="B626" s="58" t="s">
        <v>2143</v>
      </c>
      <c r="C626" s="59" t="s">
        <v>2143</v>
      </c>
      <c r="D626" s="120" t="s">
        <v>2143</v>
      </c>
    </row>
    <row r="627" spans="1:4" ht="14.4">
      <c r="A627" s="58" t="s">
        <v>2144</v>
      </c>
      <c r="B627" s="58" t="s">
        <v>2145</v>
      </c>
      <c r="C627" s="59" t="s">
        <v>2145</v>
      </c>
      <c r="D627" s="120" t="s">
        <v>2145</v>
      </c>
    </row>
    <row r="628" spans="1:4" ht="14.4">
      <c r="A628" s="58" t="s">
        <v>2146</v>
      </c>
      <c r="B628" s="58" t="s">
        <v>2147</v>
      </c>
      <c r="C628" s="59" t="s">
        <v>2147</v>
      </c>
      <c r="D628" s="120" t="s">
        <v>2147</v>
      </c>
    </row>
    <row r="629" spans="1:4" ht="14.4">
      <c r="A629" s="58" t="s">
        <v>2148</v>
      </c>
      <c r="B629" s="58" t="s">
        <v>2149</v>
      </c>
      <c r="C629" s="59" t="s">
        <v>2149</v>
      </c>
      <c r="D629" s="120" t="s">
        <v>2149</v>
      </c>
    </row>
    <row r="630" spans="1:4" ht="14.4">
      <c r="A630" s="58" t="s">
        <v>2150</v>
      </c>
      <c r="B630" s="58" t="s">
        <v>2151</v>
      </c>
      <c r="C630" s="59" t="s">
        <v>2151</v>
      </c>
      <c r="D630" s="120" t="s">
        <v>2151</v>
      </c>
    </row>
    <row r="631" spans="1:4" ht="14.4">
      <c r="A631" s="58" t="s">
        <v>2152</v>
      </c>
      <c r="B631" s="58" t="s">
        <v>2153</v>
      </c>
      <c r="C631" s="59" t="s">
        <v>2153</v>
      </c>
      <c r="D631" s="120" t="s">
        <v>2153</v>
      </c>
    </row>
    <row r="632" spans="1:4" ht="14.4">
      <c r="A632" s="58" t="s">
        <v>2154</v>
      </c>
      <c r="B632" s="58" t="s">
        <v>2155</v>
      </c>
      <c r="C632" s="59" t="s">
        <v>2155</v>
      </c>
      <c r="D632" s="120" t="s">
        <v>2155</v>
      </c>
    </row>
    <row r="633" spans="1:4" ht="14.4">
      <c r="A633" s="58" t="s">
        <v>2156</v>
      </c>
      <c r="B633" s="58" t="s">
        <v>2157</v>
      </c>
      <c r="C633" s="59" t="s">
        <v>2157</v>
      </c>
      <c r="D633" s="22" t="s">
        <v>2158</v>
      </c>
    </row>
    <row r="634" spans="1:4" ht="14.4">
      <c r="A634" s="58" t="s">
        <v>2159</v>
      </c>
      <c r="B634" s="58" t="s">
        <v>2160</v>
      </c>
      <c r="C634" s="59" t="s">
        <v>2161</v>
      </c>
      <c r="D634" s="120" t="s">
        <v>2160</v>
      </c>
    </row>
    <row r="635" spans="1:4" ht="14.4">
      <c r="A635" s="58" t="s">
        <v>2162</v>
      </c>
      <c r="B635" s="58" t="s">
        <v>2163</v>
      </c>
      <c r="C635" s="59" t="s">
        <v>2163</v>
      </c>
      <c r="D635" s="120" t="s">
        <v>2163</v>
      </c>
    </row>
    <row r="636" spans="1:4" ht="14.4">
      <c r="A636" s="58" t="s">
        <v>2164</v>
      </c>
      <c r="B636" s="58" t="s">
        <v>2165</v>
      </c>
      <c r="C636" s="59" t="s">
        <v>2165</v>
      </c>
      <c r="D636" s="22" t="s">
        <v>2166</v>
      </c>
    </row>
    <row r="637" spans="1:4" ht="14.4">
      <c r="A637" s="58" t="s">
        <v>2167</v>
      </c>
      <c r="B637" s="58" t="s">
        <v>2168</v>
      </c>
      <c r="C637" s="59" t="s">
        <v>2168</v>
      </c>
      <c r="D637" s="120" t="s">
        <v>2168</v>
      </c>
    </row>
    <row r="638" spans="1:4" ht="14.4">
      <c r="A638" s="58" t="s">
        <v>2169</v>
      </c>
      <c r="B638" s="58" t="s">
        <v>2170</v>
      </c>
      <c r="C638" s="59" t="s">
        <v>2170</v>
      </c>
      <c r="D638" s="120" t="s">
        <v>2170</v>
      </c>
    </row>
    <row r="639" spans="1:4" ht="14.4">
      <c r="A639" s="58" t="s">
        <v>2171</v>
      </c>
      <c r="B639" s="58" t="s">
        <v>2172</v>
      </c>
      <c r="C639" s="59" t="s">
        <v>2172</v>
      </c>
      <c r="D639" s="22" t="s">
        <v>2173</v>
      </c>
    </row>
    <row r="640" spans="1:4" ht="14.4">
      <c r="A640" s="58" t="s">
        <v>2174</v>
      </c>
      <c r="B640" s="58" t="s">
        <v>2175</v>
      </c>
      <c r="C640" s="58" t="s">
        <v>2176</v>
      </c>
      <c r="D640" s="22" t="s">
        <v>2177</v>
      </c>
    </row>
    <row r="641" spans="1:4" ht="14.4">
      <c r="A641" s="58" t="s">
        <v>2178</v>
      </c>
      <c r="B641" s="58" t="s">
        <v>2179</v>
      </c>
      <c r="C641" s="58" t="s">
        <v>2180</v>
      </c>
      <c r="D641" s="22" t="s">
        <v>2181</v>
      </c>
    </row>
    <row r="642" spans="1:4" ht="14.4">
      <c r="A642" s="58" t="s">
        <v>2182</v>
      </c>
      <c r="B642" s="58" t="s">
        <v>2183</v>
      </c>
      <c r="C642" s="58" t="s">
        <v>2184</v>
      </c>
      <c r="D642" s="120" t="s">
        <v>2183</v>
      </c>
    </row>
    <row r="643" spans="1:4" ht="14.4">
      <c r="A643" s="58" t="s">
        <v>2185</v>
      </c>
      <c r="B643" s="58" t="s">
        <v>2186</v>
      </c>
      <c r="C643" s="58" t="s">
        <v>2187</v>
      </c>
      <c r="D643" s="22" t="s">
        <v>2188</v>
      </c>
    </row>
    <row r="644" spans="1:4" ht="14.4">
      <c r="A644" s="58" t="s">
        <v>2189</v>
      </c>
      <c r="B644" s="58" t="s">
        <v>2190</v>
      </c>
      <c r="C644" s="59" t="s">
        <v>2190</v>
      </c>
      <c r="D644" s="120" t="s">
        <v>2190</v>
      </c>
    </row>
    <row r="645" spans="1:4" ht="14.4">
      <c r="A645" s="58" t="s">
        <v>2191</v>
      </c>
      <c r="B645" s="58" t="s">
        <v>2192</v>
      </c>
      <c r="C645" s="58" t="s">
        <v>2193</v>
      </c>
      <c r="D645" s="120" t="s">
        <v>2192</v>
      </c>
    </row>
    <row r="646" spans="1:4" ht="14.4">
      <c r="A646" s="58" t="s">
        <v>2194</v>
      </c>
      <c r="B646" s="58" t="s">
        <v>2195</v>
      </c>
      <c r="C646" s="59" t="s">
        <v>2195</v>
      </c>
      <c r="D646" s="120" t="s">
        <v>2195</v>
      </c>
    </row>
    <row r="647" spans="1:4" ht="14.4">
      <c r="A647" s="58" t="s">
        <v>2196</v>
      </c>
      <c r="B647" s="58" t="s">
        <v>2197</v>
      </c>
      <c r="C647" s="58" t="s">
        <v>2198</v>
      </c>
      <c r="D647" s="120" t="s">
        <v>2197</v>
      </c>
    </row>
    <row r="648" spans="1:4" ht="14.4">
      <c r="A648" s="58" t="s">
        <v>2199</v>
      </c>
      <c r="B648" s="58" t="s">
        <v>2200</v>
      </c>
      <c r="C648" s="59" t="s">
        <v>2200</v>
      </c>
      <c r="D648" s="120" t="s">
        <v>2200</v>
      </c>
    </row>
    <row r="649" spans="1:4" ht="14.4">
      <c r="A649" s="58" t="s">
        <v>2201</v>
      </c>
      <c r="B649" s="58" t="s">
        <v>2202</v>
      </c>
      <c r="C649" s="59" t="s">
        <v>2202</v>
      </c>
      <c r="D649" s="120" t="s">
        <v>2202</v>
      </c>
    </row>
    <row r="650" spans="1:4" ht="14.4">
      <c r="A650" s="58" t="s">
        <v>2203</v>
      </c>
      <c r="B650" s="58" t="s">
        <v>2204</v>
      </c>
      <c r="C650" s="59" t="s">
        <v>2204</v>
      </c>
      <c r="D650" s="120" t="s">
        <v>2204</v>
      </c>
    </row>
    <row r="651" spans="1:4" ht="14.4">
      <c r="A651" s="58" t="s">
        <v>2205</v>
      </c>
      <c r="B651" s="58" t="s">
        <v>2206</v>
      </c>
      <c r="C651" s="59" t="s">
        <v>2206</v>
      </c>
      <c r="D651" s="120" t="s">
        <v>2206</v>
      </c>
    </row>
    <row r="652" spans="1:4" ht="14.4">
      <c r="A652" s="58" t="s">
        <v>2207</v>
      </c>
      <c r="B652" s="58" t="s">
        <v>2208</v>
      </c>
      <c r="C652" s="58" t="s">
        <v>2209</v>
      </c>
      <c r="D652" s="22" t="s">
        <v>2210</v>
      </c>
    </row>
    <row r="653" spans="1:4" ht="14.4">
      <c r="A653" s="58" t="s">
        <v>2211</v>
      </c>
      <c r="B653" s="58" t="s">
        <v>2212</v>
      </c>
      <c r="C653" s="59" t="s">
        <v>2212</v>
      </c>
      <c r="D653" s="120" t="s">
        <v>2212</v>
      </c>
    </row>
    <row r="654" spans="1:4" ht="14.4">
      <c r="A654" s="58" t="s">
        <v>2213</v>
      </c>
      <c r="B654" s="58" t="s">
        <v>2214</v>
      </c>
      <c r="C654" s="59" t="s">
        <v>2214</v>
      </c>
      <c r="D654" s="120" t="s">
        <v>2214</v>
      </c>
    </row>
    <row r="655" spans="1:4" ht="14.4">
      <c r="A655" s="58" t="s">
        <v>2215</v>
      </c>
      <c r="B655" s="58" t="s">
        <v>2216</v>
      </c>
      <c r="C655" s="59" t="s">
        <v>2216</v>
      </c>
      <c r="D655" s="120" t="s">
        <v>2216</v>
      </c>
    </row>
    <row r="656" spans="1:4" ht="14.4">
      <c r="A656" s="58" t="s">
        <v>2217</v>
      </c>
      <c r="B656" s="58" t="s">
        <v>2218</v>
      </c>
      <c r="C656" s="59" t="s">
        <v>2218</v>
      </c>
      <c r="D656" s="120" t="s">
        <v>2218</v>
      </c>
    </row>
  </sheetData>
  <autoFilter ref="A1:B656" xr:uid="{00000000-0009-0000-0000-00000D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45">
    <pageSetUpPr fitToPage="1"/>
  </sheetPr>
  <dimension ref="A1:CH158"/>
  <sheetViews>
    <sheetView tabSelected="1" zoomScaleNormal="100" zoomScaleSheetLayoutView="11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9" sqref="L9"/>
    </sheetView>
  </sheetViews>
  <sheetFormatPr defaultColWidth="9.88671875" defaultRowHeight="13.2"/>
  <cols>
    <col min="1" max="1" width="8.109375" style="46" bestFit="1" customWidth="1"/>
    <col min="2" max="2" width="46.6640625" style="46" bestFit="1" customWidth="1"/>
    <col min="3" max="4" width="12.5546875" style="23" bestFit="1" customWidth="1"/>
    <col min="5" max="5" width="14.88671875" style="23" bestFit="1" customWidth="1"/>
    <col min="6" max="6" width="13.33203125" style="21" bestFit="1" customWidth="1"/>
    <col min="7" max="7" width="43.44140625" style="18" bestFit="1" customWidth="1"/>
    <col min="8" max="8" width="11" style="18" bestFit="1" customWidth="1"/>
    <col min="9" max="16384" width="9.88671875" style="21"/>
  </cols>
  <sheetData>
    <row r="1" spans="1:86">
      <c r="A1" s="249"/>
      <c r="B1" s="249"/>
      <c r="C1" s="249"/>
      <c r="D1" s="249"/>
      <c r="E1" s="249"/>
      <c r="F1" s="249"/>
      <c r="G1" s="249"/>
      <c r="H1" s="249"/>
    </row>
    <row r="2" spans="1:86">
      <c r="B2" s="218" t="s">
        <v>2219</v>
      </c>
      <c r="C2" s="46"/>
      <c r="D2" s="46"/>
      <c r="E2" s="46"/>
      <c r="F2" s="46"/>
      <c r="G2" s="46"/>
      <c r="H2" s="46"/>
    </row>
    <row r="3" spans="1:86">
      <c r="B3" s="219" t="s">
        <v>2220</v>
      </c>
      <c r="C3" s="27"/>
      <c r="D3" s="27"/>
      <c r="E3" s="27"/>
      <c r="F3" s="27"/>
      <c r="G3" s="27"/>
      <c r="H3" s="27"/>
    </row>
    <row r="4" spans="1:86">
      <c r="A4" s="250" t="s">
        <v>2221</v>
      </c>
      <c r="B4" s="250" t="s">
        <v>2221</v>
      </c>
      <c r="C4" s="250" t="s">
        <v>2221</v>
      </c>
      <c r="D4" s="250"/>
      <c r="E4" s="251"/>
      <c r="F4" s="251" t="s">
        <v>2221</v>
      </c>
      <c r="G4" s="251" t="s">
        <v>2221</v>
      </c>
      <c r="H4" s="251" t="s">
        <v>2221</v>
      </c>
    </row>
    <row r="5" spans="1:86" ht="41.4" customHeight="1">
      <c r="A5" s="222" t="s">
        <v>2222</v>
      </c>
      <c r="B5" s="222" t="s">
        <v>2223</v>
      </c>
      <c r="C5" s="291" t="s">
        <v>2224</v>
      </c>
      <c r="D5" s="291" t="s">
        <v>2225</v>
      </c>
      <c r="E5" s="223"/>
      <c r="F5"/>
      <c r="G5"/>
      <c r="H5"/>
    </row>
    <row r="6" spans="1:86" ht="14.4">
      <c r="A6" s="224" t="s">
        <v>2226</v>
      </c>
      <c r="B6" s="224" t="s">
        <v>2227</v>
      </c>
      <c r="C6" s="225">
        <f>C7+C49+C92+C93</f>
        <v>5213673.9400000004</v>
      </c>
      <c r="D6" s="225">
        <v>7407184.6399999997</v>
      </c>
      <c r="E6"/>
      <c r="F6"/>
      <c r="G6"/>
      <c r="H6"/>
    </row>
    <row r="7" spans="1:86" ht="14.4">
      <c r="A7" s="224" t="s">
        <v>2228</v>
      </c>
      <c r="B7" s="224" t="s">
        <v>2229</v>
      </c>
      <c r="C7" s="225">
        <f>C8+C13+C22+C26+C46</f>
        <v>2400065.0700000003</v>
      </c>
      <c r="D7" s="225">
        <v>3361161.22</v>
      </c>
      <c r="E7" s="255"/>
      <c r="F7" s="255"/>
      <c r="G7"/>
      <c r="H7"/>
    </row>
    <row r="8" spans="1:86" s="47" customFormat="1" ht="14.4">
      <c r="A8" s="224" t="s">
        <v>2230</v>
      </c>
      <c r="B8" s="224" t="s">
        <v>2231</v>
      </c>
      <c r="C8" s="225">
        <f>C9+C10+C11+C12</f>
        <v>1344345.73</v>
      </c>
      <c r="D8" s="225">
        <v>2257414.6</v>
      </c>
      <c r="E8" s="255"/>
      <c r="F8" s="255"/>
      <c r="G8"/>
      <c r="H8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>
      <c r="A9" s="222" t="s">
        <v>0</v>
      </c>
      <c r="B9" s="222" t="s">
        <v>2232</v>
      </c>
      <c r="C9" s="227">
        <v>0</v>
      </c>
      <c r="D9" s="227">
        <v>0</v>
      </c>
      <c r="E9" s="255"/>
      <c r="F9" s="255"/>
      <c r="G9"/>
      <c r="H9"/>
    </row>
    <row r="10" spans="1:86">
      <c r="A10" s="222" t="s">
        <v>1</v>
      </c>
      <c r="B10" s="222" t="s">
        <v>2233</v>
      </c>
      <c r="C10" s="227">
        <v>1220162.3899999999</v>
      </c>
      <c r="D10" s="227">
        <v>2071864.6</v>
      </c>
      <c r="E10" s="255"/>
      <c r="F10" s="255"/>
      <c r="G10"/>
      <c r="H10"/>
    </row>
    <row r="11" spans="1:86">
      <c r="A11" s="222" t="s">
        <v>2</v>
      </c>
      <c r="B11" s="222" t="s">
        <v>2234</v>
      </c>
      <c r="C11" s="227">
        <v>124183.34</v>
      </c>
      <c r="D11" s="227">
        <v>60000</v>
      </c>
      <c r="E11" s="255"/>
      <c r="F11" s="255"/>
      <c r="G11"/>
      <c r="H11" s="226"/>
    </row>
    <row r="12" spans="1:86">
      <c r="A12" s="222" t="s">
        <v>2235</v>
      </c>
      <c r="B12" s="222" t="s">
        <v>2236</v>
      </c>
      <c r="C12" s="227">
        <v>0</v>
      </c>
      <c r="D12" s="227">
        <v>125550</v>
      </c>
      <c r="E12" s="255"/>
      <c r="F12" s="255"/>
      <c r="G12"/>
      <c r="H12"/>
    </row>
    <row r="13" spans="1:86" ht="24" customHeight="1">
      <c r="A13" s="224" t="s">
        <v>2237</v>
      </c>
      <c r="B13" s="224" t="s">
        <v>2238</v>
      </c>
      <c r="C13" s="225">
        <f>C14+C20+C21</f>
        <v>154283.89000000001</v>
      </c>
      <c r="D13" s="225">
        <v>184629.28</v>
      </c>
      <c r="E13" s="255"/>
      <c r="F13" s="255"/>
      <c r="G13"/>
      <c r="H13" s="256"/>
    </row>
    <row r="14" spans="1:86">
      <c r="A14" s="222" t="s">
        <v>0</v>
      </c>
      <c r="B14" s="222" t="s">
        <v>2239</v>
      </c>
      <c r="C14" s="227">
        <f>C15+C16+C17+C18+C19</f>
        <v>154283.89000000001</v>
      </c>
      <c r="D14" s="227">
        <v>184629.28</v>
      </c>
      <c r="E14" s="255"/>
      <c r="F14" s="255"/>
      <c r="G14"/>
      <c r="H14"/>
    </row>
    <row r="15" spans="1:86">
      <c r="A15" s="222" t="s">
        <v>2240</v>
      </c>
      <c r="B15" s="222" t="s">
        <v>2241</v>
      </c>
      <c r="C15" s="227">
        <v>0</v>
      </c>
      <c r="D15" s="227">
        <v>0</v>
      </c>
      <c r="E15" s="255"/>
      <c r="F15" s="255"/>
      <c r="G15"/>
      <c r="H15"/>
    </row>
    <row r="16" spans="1:86">
      <c r="A16" s="222" t="s">
        <v>2242</v>
      </c>
      <c r="B16" s="222" t="s">
        <v>2243</v>
      </c>
      <c r="C16" s="227">
        <v>0</v>
      </c>
      <c r="D16" s="227">
        <v>0</v>
      </c>
      <c r="E16" s="255"/>
      <c r="F16" s="255"/>
      <c r="G16"/>
      <c r="H16"/>
    </row>
    <row r="17" spans="1:8">
      <c r="A17" s="222" t="s">
        <v>2244</v>
      </c>
      <c r="B17" s="222" t="s">
        <v>2245</v>
      </c>
      <c r="C17" s="227">
        <v>135412.01999999999</v>
      </c>
      <c r="D17" s="227">
        <v>168831.73</v>
      </c>
      <c r="E17" s="255"/>
      <c r="F17" s="255"/>
      <c r="G17"/>
      <c r="H17"/>
    </row>
    <row r="18" spans="1:8">
      <c r="A18" s="222" t="s">
        <v>2246</v>
      </c>
      <c r="B18" s="222" t="s">
        <v>2247</v>
      </c>
      <c r="C18" s="227">
        <v>2395.67</v>
      </c>
      <c r="D18" s="227">
        <v>1289.98</v>
      </c>
      <c r="E18" s="255"/>
      <c r="F18" s="255"/>
      <c r="G18"/>
      <c r="H18" s="226"/>
    </row>
    <row r="19" spans="1:8">
      <c r="A19" s="222" t="s">
        <v>2248</v>
      </c>
      <c r="B19" s="222" t="s">
        <v>2249</v>
      </c>
      <c r="C19" s="227">
        <v>16476.2</v>
      </c>
      <c r="D19" s="227">
        <v>14507.57</v>
      </c>
      <c r="E19" s="255"/>
      <c r="F19" s="255"/>
      <c r="G19"/>
      <c r="H19"/>
    </row>
    <row r="20" spans="1:8">
      <c r="A20" s="222" t="s">
        <v>1</v>
      </c>
      <c r="B20" s="222" t="s">
        <v>2250</v>
      </c>
      <c r="C20" s="227">
        <v>0</v>
      </c>
      <c r="D20" s="227">
        <v>0</v>
      </c>
      <c r="E20" s="255"/>
      <c r="F20" s="255"/>
      <c r="G20"/>
      <c r="H20"/>
    </row>
    <row r="21" spans="1:8">
      <c r="A21" s="222" t="s">
        <v>2</v>
      </c>
      <c r="B21" s="222" t="s">
        <v>2251</v>
      </c>
      <c r="C21" s="227">
        <v>0</v>
      </c>
      <c r="D21" s="227">
        <v>0</v>
      </c>
      <c r="E21" s="255"/>
      <c r="F21" s="255"/>
      <c r="G21"/>
      <c r="H21"/>
    </row>
    <row r="22" spans="1:8" ht="24.75" customHeight="1">
      <c r="A22" s="224" t="s">
        <v>2252</v>
      </c>
      <c r="B22" s="224" t="s">
        <v>2253</v>
      </c>
      <c r="C22" s="225">
        <f>C23+C24+C25</f>
        <v>0</v>
      </c>
      <c r="D22" s="225">
        <v>0</v>
      </c>
      <c r="E22" s="255"/>
      <c r="F22" s="255"/>
      <c r="G22"/>
      <c r="H22"/>
    </row>
    <row r="23" spans="1:8">
      <c r="A23" s="222" t="s">
        <v>0</v>
      </c>
      <c r="B23" s="222" t="s">
        <v>2254</v>
      </c>
      <c r="C23" s="227">
        <v>0</v>
      </c>
      <c r="D23" s="227">
        <v>0</v>
      </c>
      <c r="E23" s="255"/>
      <c r="F23" s="255"/>
      <c r="G23"/>
      <c r="H23"/>
    </row>
    <row r="24" spans="1:8">
      <c r="A24" s="222" t="s">
        <v>1</v>
      </c>
      <c r="B24" s="222" t="s">
        <v>2255</v>
      </c>
      <c r="C24" s="227">
        <v>0</v>
      </c>
      <c r="D24" s="227">
        <v>0</v>
      </c>
      <c r="E24" s="255"/>
      <c r="F24" s="255"/>
      <c r="G24"/>
      <c r="H24"/>
    </row>
    <row r="25" spans="1:8">
      <c r="A25" s="222" t="s">
        <v>2</v>
      </c>
      <c r="B25" s="222" t="s">
        <v>2256</v>
      </c>
      <c r="C25" s="227">
        <v>0</v>
      </c>
      <c r="D25" s="227">
        <v>0</v>
      </c>
      <c r="E25" s="255"/>
      <c r="F25" s="255"/>
      <c r="G25"/>
      <c r="H25"/>
    </row>
    <row r="26" spans="1:8" ht="14.4">
      <c r="A26" s="224" t="s">
        <v>2257</v>
      </c>
      <c r="B26" s="224" t="s">
        <v>2258</v>
      </c>
      <c r="C26" s="225">
        <f>C27+C28+C29+C45</f>
        <v>723161</v>
      </c>
      <c r="D26" s="225">
        <v>723161</v>
      </c>
      <c r="E26" s="255"/>
      <c r="F26" s="255"/>
      <c r="G26"/>
      <c r="H26" s="226"/>
    </row>
    <row r="27" spans="1:8">
      <c r="A27" s="222" t="s">
        <v>0</v>
      </c>
      <c r="B27" s="222" t="s">
        <v>2259</v>
      </c>
      <c r="C27" s="227">
        <v>0</v>
      </c>
      <c r="D27" s="227">
        <v>0</v>
      </c>
      <c r="E27" s="255"/>
      <c r="F27" s="255"/>
      <c r="G27"/>
      <c r="H27"/>
    </row>
    <row r="28" spans="1:8">
      <c r="A28" s="222" t="s">
        <v>1</v>
      </c>
      <c r="B28" s="222" t="s">
        <v>2231</v>
      </c>
      <c r="C28" s="227">
        <v>0</v>
      </c>
      <c r="D28" s="227">
        <v>0</v>
      </c>
      <c r="E28" s="255"/>
      <c r="F28" s="255"/>
      <c r="G28"/>
      <c r="H28"/>
    </row>
    <row r="29" spans="1:8">
      <c r="A29" s="222" t="s">
        <v>2</v>
      </c>
      <c r="B29" s="222" t="s">
        <v>2260</v>
      </c>
      <c r="C29" s="227">
        <f>C30+C35+C40</f>
        <v>723161</v>
      </c>
      <c r="D29" s="227">
        <v>723161</v>
      </c>
      <c r="E29" s="255"/>
      <c r="F29" s="255"/>
      <c r="G29"/>
      <c r="H29" s="228"/>
    </row>
    <row r="30" spans="1:8">
      <c r="A30" s="222" t="s">
        <v>2240</v>
      </c>
      <c r="B30" s="222" t="s">
        <v>2261</v>
      </c>
      <c r="C30" s="227">
        <f>C31+C32+C33+C34</f>
        <v>723161</v>
      </c>
      <c r="D30" s="227">
        <v>723161</v>
      </c>
      <c r="E30" s="255"/>
      <c r="F30" s="255"/>
      <c r="G30"/>
      <c r="H30"/>
    </row>
    <row r="31" spans="1:8">
      <c r="A31" s="222" t="s">
        <v>2226</v>
      </c>
      <c r="B31" s="222" t="s">
        <v>2262</v>
      </c>
      <c r="C31" s="227">
        <v>723161</v>
      </c>
      <c r="D31" s="227">
        <v>723161</v>
      </c>
      <c r="E31" s="255"/>
      <c r="F31" s="255"/>
      <c r="G31"/>
      <c r="H31"/>
    </row>
    <row r="32" spans="1:8">
      <c r="A32" s="222" t="s">
        <v>2226</v>
      </c>
      <c r="B32" s="222" t="s">
        <v>2263</v>
      </c>
      <c r="C32" s="227">
        <v>0</v>
      </c>
      <c r="D32" s="227">
        <v>0</v>
      </c>
      <c r="E32" s="255"/>
      <c r="F32" s="255"/>
      <c r="G32"/>
      <c r="H32"/>
    </row>
    <row r="33" spans="1:8" ht="12.75" customHeight="1">
      <c r="A33" s="222" t="s">
        <v>2226</v>
      </c>
      <c r="B33" s="222" t="s">
        <v>2264</v>
      </c>
      <c r="C33" s="227">
        <v>0</v>
      </c>
      <c r="D33" s="227">
        <v>0</v>
      </c>
      <c r="E33" s="255"/>
      <c r="F33" s="255"/>
      <c r="G33"/>
      <c r="H33"/>
    </row>
    <row r="34" spans="1:8" ht="27" customHeight="1">
      <c r="A34" s="222" t="s">
        <v>2226</v>
      </c>
      <c r="B34" s="222" t="s">
        <v>2265</v>
      </c>
      <c r="C34" s="227">
        <v>0</v>
      </c>
      <c r="D34" s="227">
        <v>0</v>
      </c>
      <c r="E34" s="255"/>
      <c r="F34" s="255"/>
      <c r="G34"/>
      <c r="H34"/>
    </row>
    <row r="35" spans="1:8">
      <c r="A35" s="222" t="s">
        <v>2242</v>
      </c>
      <c r="B35" s="222" t="s">
        <v>2266</v>
      </c>
      <c r="C35" s="227">
        <f>C36+C37+C38+C39</f>
        <v>0</v>
      </c>
      <c r="D35" s="227">
        <v>0</v>
      </c>
      <c r="E35" s="255"/>
      <c r="F35" s="255"/>
      <c r="G35"/>
      <c r="H35"/>
    </row>
    <row r="36" spans="1:8">
      <c r="A36" s="222" t="s">
        <v>2226</v>
      </c>
      <c r="B36" s="222" t="s">
        <v>2262</v>
      </c>
      <c r="C36" s="227">
        <v>0</v>
      </c>
      <c r="D36" s="227">
        <v>0</v>
      </c>
      <c r="E36" s="255"/>
      <c r="F36" s="255"/>
      <c r="G36"/>
      <c r="H36"/>
    </row>
    <row r="37" spans="1:8">
      <c r="A37" s="222" t="s">
        <v>2226</v>
      </c>
      <c r="B37" s="222" t="s">
        <v>2263</v>
      </c>
      <c r="C37" s="227">
        <v>0</v>
      </c>
      <c r="D37" s="227">
        <v>0</v>
      </c>
      <c r="E37" s="255"/>
      <c r="F37" s="255"/>
      <c r="G37"/>
      <c r="H37"/>
    </row>
    <row r="38" spans="1:8">
      <c r="A38" s="222" t="s">
        <v>2226</v>
      </c>
      <c r="B38" s="222" t="s">
        <v>2264</v>
      </c>
      <c r="C38" s="227">
        <v>0</v>
      </c>
      <c r="D38" s="227">
        <v>0</v>
      </c>
      <c r="E38" s="255"/>
      <c r="F38" s="255"/>
      <c r="G38"/>
      <c r="H38"/>
    </row>
    <row r="39" spans="1:8">
      <c r="A39" s="222" t="s">
        <v>2226</v>
      </c>
      <c r="B39" s="222" t="s">
        <v>2265</v>
      </c>
      <c r="C39" s="227">
        <v>0</v>
      </c>
      <c r="D39" s="227">
        <v>0</v>
      </c>
      <c r="E39" s="255"/>
      <c r="F39" s="255"/>
      <c r="G39"/>
      <c r="H39"/>
    </row>
    <row r="40" spans="1:8" ht="12.75" customHeight="1">
      <c r="A40" s="222" t="s">
        <v>2244</v>
      </c>
      <c r="B40" s="222" t="s">
        <v>2267</v>
      </c>
      <c r="C40" s="227">
        <f>C41+C42+C43+C44</f>
        <v>0</v>
      </c>
      <c r="D40" s="227">
        <v>0</v>
      </c>
      <c r="E40" s="255"/>
      <c r="F40" s="255"/>
      <c r="G40"/>
      <c r="H40"/>
    </row>
    <row r="41" spans="1:8">
      <c r="A41" s="222" t="s">
        <v>2226</v>
      </c>
      <c r="B41" s="222" t="s">
        <v>2262</v>
      </c>
      <c r="C41" s="227">
        <v>0</v>
      </c>
      <c r="D41" s="227">
        <v>0</v>
      </c>
      <c r="E41" s="255"/>
      <c r="F41" s="255"/>
      <c r="G41"/>
      <c r="H41"/>
    </row>
    <row r="42" spans="1:8" ht="12.75" customHeight="1">
      <c r="A42" s="222" t="s">
        <v>2226</v>
      </c>
      <c r="B42" s="222" t="s">
        <v>2263</v>
      </c>
      <c r="C42" s="227">
        <v>0</v>
      </c>
      <c r="D42" s="227">
        <v>0</v>
      </c>
      <c r="E42" s="255"/>
      <c r="F42" s="255"/>
      <c r="G42"/>
      <c r="H42"/>
    </row>
    <row r="43" spans="1:8">
      <c r="A43" s="222" t="s">
        <v>2226</v>
      </c>
      <c r="B43" s="222" t="s">
        <v>2264</v>
      </c>
      <c r="C43" s="227">
        <v>0</v>
      </c>
      <c r="D43" s="227">
        <v>0</v>
      </c>
      <c r="E43" s="255"/>
      <c r="F43" s="255"/>
      <c r="G43"/>
      <c r="H43"/>
    </row>
    <row r="44" spans="1:8" ht="13.2" customHeight="1">
      <c r="A44" s="222" t="s">
        <v>2226</v>
      </c>
      <c r="B44" s="222" t="s">
        <v>2265</v>
      </c>
      <c r="C44" s="227">
        <v>0</v>
      </c>
      <c r="D44" s="227">
        <v>0</v>
      </c>
      <c r="E44" s="255"/>
      <c r="F44" s="255"/>
      <c r="G44"/>
      <c r="H44"/>
    </row>
    <row r="45" spans="1:8">
      <c r="A45" s="222" t="s">
        <v>2235</v>
      </c>
      <c r="B45" s="222" t="s">
        <v>2268</v>
      </c>
      <c r="C45" s="227">
        <v>0</v>
      </c>
      <c r="D45" s="227">
        <v>0</v>
      </c>
      <c r="E45" s="255"/>
      <c r="F45" s="255"/>
      <c r="G45"/>
      <c r="H45"/>
    </row>
    <row r="46" spans="1:8" ht="14.4">
      <c r="A46" s="224" t="s">
        <v>2269</v>
      </c>
      <c r="B46" s="224" t="s">
        <v>2270</v>
      </c>
      <c r="C46" s="225">
        <f>C47+C48</f>
        <v>178274.45</v>
      </c>
      <c r="D46" s="225">
        <v>195956.34</v>
      </c>
      <c r="E46" s="255"/>
      <c r="F46" s="255"/>
      <c r="G46"/>
      <c r="H46"/>
    </row>
    <row r="47" spans="1:8" ht="12.75" customHeight="1">
      <c r="A47" s="222" t="s">
        <v>0</v>
      </c>
      <c r="B47" s="222" t="s">
        <v>2271</v>
      </c>
      <c r="C47" s="227">
        <v>178274.45</v>
      </c>
      <c r="D47" s="227">
        <v>195956.34</v>
      </c>
      <c r="E47" s="255"/>
      <c r="F47" s="255"/>
      <c r="G47"/>
      <c r="H47"/>
    </row>
    <row r="48" spans="1:8" ht="27.75" customHeight="1">
      <c r="A48" s="222" t="s">
        <v>1</v>
      </c>
      <c r="B48" s="222" t="s">
        <v>2272</v>
      </c>
      <c r="C48" s="227">
        <v>0</v>
      </c>
      <c r="D48" s="227">
        <v>0</v>
      </c>
      <c r="E48" s="255"/>
      <c r="F48" s="255"/>
      <c r="G48"/>
      <c r="H48"/>
    </row>
    <row r="49" spans="1:8" ht="14.4">
      <c r="A49" s="224" t="s">
        <v>2273</v>
      </c>
      <c r="B49" s="224" t="s">
        <v>2274</v>
      </c>
      <c r="C49" s="225">
        <f>C50+C56+C74+C91</f>
        <v>2813608.87</v>
      </c>
      <c r="D49" s="225">
        <v>4046023.42</v>
      </c>
      <c r="E49" s="255"/>
      <c r="F49" s="255"/>
      <c r="G49"/>
      <c r="H49"/>
    </row>
    <row r="50" spans="1:8" ht="14.4">
      <c r="A50" s="281" t="s">
        <v>2230</v>
      </c>
      <c r="B50" s="281" t="s">
        <v>2275</v>
      </c>
      <c r="C50" s="292">
        <f>C51+C52+C53+C54+C55</f>
        <v>15000</v>
      </c>
      <c r="D50" s="292">
        <v>0</v>
      </c>
      <c r="E50" s="255"/>
      <c r="F50" s="255"/>
      <c r="G50"/>
      <c r="H50"/>
    </row>
    <row r="51" spans="1:8">
      <c r="A51" s="222" t="s">
        <v>0</v>
      </c>
      <c r="B51" s="222" t="s">
        <v>2276</v>
      </c>
      <c r="C51" s="227">
        <v>0</v>
      </c>
      <c r="D51" s="227">
        <v>0</v>
      </c>
      <c r="E51" s="255"/>
      <c r="F51" s="255"/>
      <c r="G51"/>
      <c r="H51"/>
    </row>
    <row r="52" spans="1:8">
      <c r="A52" s="222" t="s">
        <v>1</v>
      </c>
      <c r="B52" s="222" t="s">
        <v>2277</v>
      </c>
      <c r="C52" s="227">
        <v>0</v>
      </c>
      <c r="D52" s="227">
        <v>0</v>
      </c>
      <c r="E52" s="255"/>
      <c r="F52" s="255"/>
      <c r="G52"/>
      <c r="H52"/>
    </row>
    <row r="53" spans="1:8">
      <c r="A53" s="222" t="s">
        <v>2</v>
      </c>
      <c r="B53" s="222" t="s">
        <v>2278</v>
      </c>
      <c r="C53" s="227">
        <v>0</v>
      </c>
      <c r="D53" s="227">
        <v>0</v>
      </c>
      <c r="E53" s="255"/>
      <c r="F53" s="255"/>
      <c r="G53"/>
      <c r="H53"/>
    </row>
    <row r="54" spans="1:8">
      <c r="A54" s="222" t="s">
        <v>2235</v>
      </c>
      <c r="B54" s="222" t="s">
        <v>2279</v>
      </c>
      <c r="C54" s="227">
        <v>0</v>
      </c>
      <c r="D54" s="227">
        <v>0</v>
      </c>
      <c r="E54" s="255"/>
      <c r="F54" s="255"/>
      <c r="G54"/>
      <c r="H54"/>
    </row>
    <row r="55" spans="1:8">
      <c r="A55" s="222" t="s">
        <v>2280</v>
      </c>
      <c r="B55" s="222" t="s">
        <v>2281</v>
      </c>
      <c r="C55" s="227">
        <v>15000</v>
      </c>
      <c r="D55" s="227">
        <v>0</v>
      </c>
      <c r="E55" s="255"/>
      <c r="F55" s="255"/>
      <c r="G55"/>
      <c r="H55"/>
    </row>
    <row r="56" spans="1:8" ht="14.4">
      <c r="A56" s="224" t="s">
        <v>2237</v>
      </c>
      <c r="B56" s="224" t="s">
        <v>2282</v>
      </c>
      <c r="C56" s="225">
        <f>C57+C62+C67</f>
        <v>2285536.71</v>
      </c>
      <c r="D56" s="225">
        <v>2952173.76</v>
      </c>
      <c r="E56" s="255"/>
      <c r="F56" s="255"/>
      <c r="G56"/>
      <c r="H56"/>
    </row>
    <row r="57" spans="1:8">
      <c r="A57" s="222" t="s">
        <v>0</v>
      </c>
      <c r="B57" s="222" t="s">
        <v>2283</v>
      </c>
      <c r="C57" s="227">
        <f>C58+C61</f>
        <v>490.77</v>
      </c>
      <c r="D57" s="227">
        <v>490.77</v>
      </c>
      <c r="E57" s="255"/>
      <c r="F57" s="255"/>
      <c r="G57"/>
      <c r="H57"/>
    </row>
    <row r="58" spans="1:8">
      <c r="A58" s="222" t="s">
        <v>2240</v>
      </c>
      <c r="B58" s="222" t="s">
        <v>2284</v>
      </c>
      <c r="C58" s="227">
        <f>C59+C60</f>
        <v>490.77</v>
      </c>
      <c r="D58" s="227">
        <v>490.77</v>
      </c>
      <c r="E58" s="255"/>
      <c r="F58" s="255"/>
      <c r="G58"/>
      <c r="H58"/>
    </row>
    <row r="59" spans="1:8" ht="12.75" customHeight="1">
      <c r="A59" s="222" t="s">
        <v>2226</v>
      </c>
      <c r="B59" s="222" t="s">
        <v>2285</v>
      </c>
      <c r="C59" s="227">
        <v>490.77</v>
      </c>
      <c r="D59" s="227">
        <v>490.77</v>
      </c>
      <c r="E59" s="255"/>
      <c r="F59" s="255"/>
      <c r="G59"/>
      <c r="H59"/>
    </row>
    <row r="60" spans="1:8">
      <c r="A60" s="222" t="s">
        <v>2226</v>
      </c>
      <c r="B60" s="222" t="s">
        <v>2286</v>
      </c>
      <c r="C60" s="227">
        <v>0</v>
      </c>
      <c r="D60" s="227">
        <v>0</v>
      </c>
      <c r="E60" s="255"/>
      <c r="F60" s="255"/>
      <c r="G60"/>
      <c r="H60"/>
    </row>
    <row r="61" spans="1:8" ht="12.75" customHeight="1">
      <c r="A61" s="222" t="s">
        <v>2242</v>
      </c>
      <c r="B61" s="222" t="s">
        <v>2287</v>
      </c>
      <c r="C61" s="227">
        <v>0</v>
      </c>
      <c r="D61" s="227">
        <v>0</v>
      </c>
      <c r="E61" s="255"/>
      <c r="F61" s="255"/>
      <c r="G61"/>
      <c r="H61"/>
    </row>
    <row r="62" spans="1:8">
      <c r="A62" s="222" t="s">
        <v>1</v>
      </c>
      <c r="B62" s="222" t="s">
        <v>2288</v>
      </c>
      <c r="C62" s="227">
        <f>C63+C66</f>
        <v>0</v>
      </c>
      <c r="D62" s="227">
        <v>0</v>
      </c>
      <c r="E62" s="255"/>
      <c r="F62" s="255"/>
      <c r="G62"/>
      <c r="H62"/>
    </row>
    <row r="63" spans="1:8">
      <c r="A63" s="222" t="s">
        <v>2240</v>
      </c>
      <c r="B63" s="222" t="s">
        <v>2284</v>
      </c>
      <c r="C63" s="227">
        <f>C64+C65</f>
        <v>0</v>
      </c>
      <c r="D63" s="227">
        <v>0</v>
      </c>
      <c r="E63" s="255"/>
      <c r="F63" s="255"/>
      <c r="G63"/>
      <c r="H63"/>
    </row>
    <row r="64" spans="1:8">
      <c r="A64" s="222" t="s">
        <v>2226</v>
      </c>
      <c r="B64" s="222" t="s">
        <v>2285</v>
      </c>
      <c r="C64" s="227">
        <v>0</v>
      </c>
      <c r="D64" s="227">
        <v>0</v>
      </c>
      <c r="E64" s="255"/>
      <c r="F64" s="255"/>
      <c r="G64"/>
      <c r="H64"/>
    </row>
    <row r="65" spans="1:8">
      <c r="A65" s="222" t="s">
        <v>2226</v>
      </c>
      <c r="B65" s="222" t="s">
        <v>2286</v>
      </c>
      <c r="C65" s="227">
        <v>0</v>
      </c>
      <c r="D65" s="227">
        <v>0</v>
      </c>
      <c r="E65" s="255"/>
      <c r="F65" s="255"/>
      <c r="G65"/>
      <c r="H65"/>
    </row>
    <row r="66" spans="1:8">
      <c r="A66" s="222" t="s">
        <v>2242</v>
      </c>
      <c r="B66" s="222" t="s">
        <v>2287</v>
      </c>
      <c r="C66" s="227">
        <v>0</v>
      </c>
      <c r="D66" s="227">
        <v>0</v>
      </c>
      <c r="E66" s="255"/>
      <c r="F66" s="255"/>
      <c r="G66"/>
      <c r="H66"/>
    </row>
    <row r="67" spans="1:8">
      <c r="A67" s="222" t="s">
        <v>2</v>
      </c>
      <c r="B67" s="222" t="s">
        <v>2289</v>
      </c>
      <c r="C67" s="227">
        <f>C68+C71+C72+C73</f>
        <v>2285045.94</v>
      </c>
      <c r="D67" s="227">
        <v>2951682.99</v>
      </c>
      <c r="E67" s="255"/>
      <c r="F67" s="255"/>
      <c r="G67"/>
      <c r="H67"/>
    </row>
    <row r="68" spans="1:8">
      <c r="A68" s="222" t="s">
        <v>2240</v>
      </c>
      <c r="B68" s="222" t="s">
        <v>2284</v>
      </c>
      <c r="C68" s="227">
        <f>C69+C70</f>
        <v>2094483.05</v>
      </c>
      <c r="D68" s="227">
        <v>2786518.8</v>
      </c>
      <c r="E68" s="255"/>
      <c r="F68" s="255"/>
      <c r="G68"/>
      <c r="H68"/>
    </row>
    <row r="69" spans="1:8">
      <c r="A69" s="222" t="s">
        <v>2226</v>
      </c>
      <c r="B69" s="222" t="s">
        <v>2285</v>
      </c>
      <c r="C69" s="227">
        <v>2094483.05</v>
      </c>
      <c r="D69" s="227">
        <v>2786518.8</v>
      </c>
      <c r="E69" s="255"/>
      <c r="F69" s="255"/>
      <c r="G69"/>
      <c r="H69"/>
    </row>
    <row r="70" spans="1:8">
      <c r="A70" s="222" t="s">
        <v>2226</v>
      </c>
      <c r="B70" s="222" t="s">
        <v>2286</v>
      </c>
      <c r="C70" s="227">
        <v>0</v>
      </c>
      <c r="D70" s="227">
        <v>0</v>
      </c>
      <c r="E70" s="255"/>
      <c r="F70" s="255"/>
      <c r="G70"/>
      <c r="H70"/>
    </row>
    <row r="71" spans="1:8">
      <c r="A71" s="222" t="s">
        <v>2242</v>
      </c>
      <c r="B71" s="222" t="s">
        <v>2290</v>
      </c>
      <c r="C71" s="227">
        <v>51887</v>
      </c>
      <c r="D71" s="227">
        <v>0</v>
      </c>
      <c r="E71" s="255"/>
      <c r="F71" s="255"/>
      <c r="G71"/>
      <c r="H71"/>
    </row>
    <row r="72" spans="1:8">
      <c r="A72" s="222" t="s">
        <v>2244</v>
      </c>
      <c r="B72" s="222" t="s">
        <v>2287</v>
      </c>
      <c r="C72" s="227">
        <v>138675.89000000001</v>
      </c>
      <c r="D72" s="227">
        <v>165164.19</v>
      </c>
      <c r="E72" s="255"/>
      <c r="F72" s="255"/>
      <c r="G72"/>
      <c r="H72"/>
    </row>
    <row r="73" spans="1:8">
      <c r="A73" s="222" t="s">
        <v>2246</v>
      </c>
      <c r="B73" s="222" t="s">
        <v>2291</v>
      </c>
      <c r="C73" s="227">
        <v>0</v>
      </c>
      <c r="D73" s="227">
        <v>0</v>
      </c>
      <c r="E73" s="255"/>
      <c r="F73" s="255"/>
      <c r="G73"/>
      <c r="H73"/>
    </row>
    <row r="74" spans="1:8" ht="14.4">
      <c r="A74" s="224" t="s">
        <v>2252</v>
      </c>
      <c r="B74" s="224" t="s">
        <v>2292</v>
      </c>
      <c r="C74" s="225">
        <f>C75+C90</f>
        <v>219640.47</v>
      </c>
      <c r="D74" s="225">
        <v>760341.1</v>
      </c>
      <c r="E74" s="255"/>
      <c r="F74" s="255"/>
      <c r="G74"/>
      <c r="H74"/>
    </row>
    <row r="75" spans="1:8">
      <c r="A75" s="222" t="s">
        <v>0</v>
      </c>
      <c r="B75" s="222" t="s">
        <v>2293</v>
      </c>
      <c r="C75" s="227">
        <f>C76+C81+C86</f>
        <v>219640.47</v>
      </c>
      <c r="D75" s="227">
        <v>760341.1</v>
      </c>
      <c r="E75" s="255"/>
      <c r="F75" s="255"/>
      <c r="G75"/>
      <c r="H75"/>
    </row>
    <row r="76" spans="1:8">
      <c r="A76" s="222" t="s">
        <v>2240</v>
      </c>
      <c r="B76" s="222" t="s">
        <v>2294</v>
      </c>
      <c r="C76" s="227">
        <f>C77+C78+C79+C80</f>
        <v>91724.17</v>
      </c>
      <c r="D76" s="227">
        <v>80310.45</v>
      </c>
      <c r="E76" s="255"/>
      <c r="F76" s="255"/>
      <c r="G76"/>
      <c r="H76"/>
    </row>
    <row r="77" spans="1:8">
      <c r="A77" s="222" t="s">
        <v>2226</v>
      </c>
      <c r="B77" s="222" t="s">
        <v>2262</v>
      </c>
      <c r="C77" s="227">
        <v>0</v>
      </c>
      <c r="D77" s="227">
        <v>0</v>
      </c>
      <c r="E77" s="255"/>
      <c r="F77" s="255"/>
      <c r="G77"/>
      <c r="H77"/>
    </row>
    <row r="78" spans="1:8">
      <c r="A78" s="222" t="s">
        <v>2226</v>
      </c>
      <c r="B78" s="222" t="s">
        <v>2263</v>
      </c>
      <c r="C78" s="227">
        <v>0</v>
      </c>
      <c r="D78" s="227">
        <v>0</v>
      </c>
      <c r="E78" s="255"/>
      <c r="F78" s="255"/>
      <c r="G78"/>
      <c r="H78"/>
    </row>
    <row r="79" spans="1:8" ht="12.75" customHeight="1">
      <c r="A79" s="222" t="s">
        <v>2226</v>
      </c>
      <c r="B79" s="222" t="s">
        <v>2264</v>
      </c>
      <c r="C79" s="227">
        <v>91724.17</v>
      </c>
      <c r="D79" s="227">
        <v>80310.45</v>
      </c>
      <c r="E79" s="255"/>
      <c r="F79" s="255"/>
      <c r="G79"/>
      <c r="H79"/>
    </row>
    <row r="80" spans="1:8" ht="12.75" customHeight="1">
      <c r="A80" s="222" t="s">
        <v>2226</v>
      </c>
      <c r="B80" s="222" t="s">
        <v>2295</v>
      </c>
      <c r="C80" s="227">
        <v>0</v>
      </c>
      <c r="D80" s="227">
        <v>0</v>
      </c>
      <c r="E80" s="255"/>
      <c r="F80" s="255"/>
      <c r="G80"/>
      <c r="H80"/>
    </row>
    <row r="81" spans="1:8">
      <c r="A81" s="222" t="s">
        <v>2242</v>
      </c>
      <c r="B81" s="222" t="s">
        <v>2296</v>
      </c>
      <c r="C81" s="227">
        <f>C82+C83+C84+C85</f>
        <v>109521.4</v>
      </c>
      <c r="D81" s="227">
        <v>0</v>
      </c>
      <c r="E81" s="255"/>
      <c r="F81" s="255"/>
      <c r="G81"/>
      <c r="H81"/>
    </row>
    <row r="82" spans="1:8">
      <c r="A82" s="222" t="s">
        <v>2226</v>
      </c>
      <c r="B82" s="222" t="s">
        <v>2262</v>
      </c>
      <c r="C82" s="227">
        <v>109521.4</v>
      </c>
      <c r="D82" s="227">
        <v>0</v>
      </c>
      <c r="E82" s="255"/>
      <c r="F82" s="255"/>
      <c r="G82"/>
      <c r="H82"/>
    </row>
    <row r="83" spans="1:8">
      <c r="A83" s="222" t="s">
        <v>2226</v>
      </c>
      <c r="B83" s="222" t="s">
        <v>2263</v>
      </c>
      <c r="C83" s="227">
        <v>0</v>
      </c>
      <c r="D83" s="227">
        <v>0</v>
      </c>
      <c r="E83" s="255"/>
      <c r="F83" s="255"/>
      <c r="G83"/>
      <c r="H83"/>
    </row>
    <row r="84" spans="1:8">
      <c r="A84" s="222" t="s">
        <v>2226</v>
      </c>
      <c r="B84" s="222" t="s">
        <v>2264</v>
      </c>
      <c r="C84" s="227">
        <v>0</v>
      </c>
      <c r="D84" s="227">
        <v>0</v>
      </c>
      <c r="E84" s="255"/>
      <c r="F84" s="255"/>
      <c r="G84"/>
      <c r="H84" s="226"/>
    </row>
    <row r="85" spans="1:8" ht="12.75" customHeight="1">
      <c r="A85" s="222" t="s">
        <v>2226</v>
      </c>
      <c r="B85" s="222" t="s">
        <v>2295</v>
      </c>
      <c r="C85" s="227">
        <v>0</v>
      </c>
      <c r="D85" s="227">
        <v>0</v>
      </c>
      <c r="E85" s="255"/>
      <c r="F85" s="255"/>
      <c r="G85"/>
      <c r="H85"/>
    </row>
    <row r="86" spans="1:8">
      <c r="A86" s="222" t="s">
        <v>2244</v>
      </c>
      <c r="B86" s="222" t="s">
        <v>2297</v>
      </c>
      <c r="C86" s="227">
        <f>C87+C88+C89</f>
        <v>18394.900000000001</v>
      </c>
      <c r="D86" s="227">
        <v>680030.65</v>
      </c>
      <c r="E86" s="255"/>
      <c r="F86" s="255"/>
      <c r="G86"/>
      <c r="H86"/>
    </row>
    <row r="87" spans="1:8">
      <c r="A87" s="222" t="s">
        <v>2226</v>
      </c>
      <c r="B87" s="222" t="s">
        <v>2298</v>
      </c>
      <c r="C87" s="227">
        <v>18394.900000000001</v>
      </c>
      <c r="D87" s="227">
        <v>680030.65</v>
      </c>
      <c r="E87" s="255"/>
      <c r="F87" s="255"/>
      <c r="G87"/>
      <c r="H87"/>
    </row>
    <row r="88" spans="1:8" ht="12.75" customHeight="1">
      <c r="A88" s="222" t="s">
        <v>2226</v>
      </c>
      <c r="B88" s="222" t="s">
        <v>2299</v>
      </c>
      <c r="C88" s="227">
        <v>0</v>
      </c>
      <c r="D88" s="227">
        <v>0</v>
      </c>
      <c r="E88" s="255"/>
      <c r="F88" s="255"/>
      <c r="G88"/>
      <c r="H88"/>
    </row>
    <row r="89" spans="1:8" ht="27.75" customHeight="1">
      <c r="A89" s="222" t="s">
        <v>2226</v>
      </c>
      <c r="B89" s="222" t="s">
        <v>2300</v>
      </c>
      <c r="C89" s="227">
        <v>0</v>
      </c>
      <c r="D89" s="227">
        <v>0</v>
      </c>
      <c r="E89" s="255"/>
      <c r="F89" s="255"/>
      <c r="G89"/>
      <c r="H89"/>
    </row>
    <row r="90" spans="1:8" ht="12.75" customHeight="1">
      <c r="A90" s="222" t="s">
        <v>1</v>
      </c>
      <c r="B90" s="222" t="s">
        <v>2301</v>
      </c>
      <c r="C90" s="227">
        <v>0</v>
      </c>
      <c r="D90" s="227">
        <v>0</v>
      </c>
      <c r="E90" s="255"/>
      <c r="F90" s="255"/>
      <c r="G90"/>
      <c r="H90" s="226"/>
    </row>
    <row r="91" spans="1:8" ht="14.4">
      <c r="A91" s="224" t="s">
        <v>2257</v>
      </c>
      <c r="B91" s="224" t="s">
        <v>2302</v>
      </c>
      <c r="C91" s="225">
        <v>293431.69</v>
      </c>
      <c r="D91" s="254">
        <v>333508.56</v>
      </c>
      <c r="E91" s="255"/>
      <c r="F91" s="255"/>
      <c r="G91"/>
      <c r="H91"/>
    </row>
    <row r="92" spans="1:8" ht="14.4">
      <c r="A92" s="224" t="s">
        <v>2303</v>
      </c>
      <c r="B92" s="224" t="s">
        <v>2304</v>
      </c>
      <c r="C92" s="225">
        <v>0</v>
      </c>
      <c r="D92" s="254">
        <v>0</v>
      </c>
      <c r="E92" s="255"/>
      <c r="F92" s="255"/>
      <c r="G92"/>
      <c r="H92"/>
    </row>
    <row r="93" spans="1:8" ht="14.4">
      <c r="A93" s="224" t="s">
        <v>2305</v>
      </c>
      <c r="B93" s="224" t="s">
        <v>2306</v>
      </c>
      <c r="C93" s="225">
        <v>0</v>
      </c>
      <c r="D93" s="254">
        <v>0</v>
      </c>
      <c r="E93" s="255"/>
      <c r="F93" s="255"/>
      <c r="G93"/>
      <c r="H93"/>
    </row>
    <row r="94" spans="1:8" ht="14.4">
      <c r="A94" s="224" t="s">
        <v>2226</v>
      </c>
      <c r="B94" s="224" t="s">
        <v>2307</v>
      </c>
      <c r="C94" s="225">
        <f>C7+C49+C92+C93</f>
        <v>5213673.9400000004</v>
      </c>
      <c r="D94" s="225">
        <v>7407184.6399999997</v>
      </c>
      <c r="E94" s="255"/>
      <c r="F94" s="255"/>
      <c r="G94" s="226"/>
      <c r="H94"/>
    </row>
    <row r="95" spans="1:8" ht="14.4">
      <c r="A95" s="224" t="s">
        <v>2226</v>
      </c>
      <c r="B95" s="224" t="s">
        <v>2308</v>
      </c>
      <c r="C95" s="225">
        <f>C96+C108</f>
        <v>5213673.9399999995</v>
      </c>
      <c r="D95" s="225">
        <v>7407184.6399999997</v>
      </c>
      <c r="E95" s="255"/>
      <c r="F95" s="255"/>
      <c r="G95"/>
      <c r="H95"/>
    </row>
    <row r="96" spans="1:8" ht="14.4">
      <c r="A96" s="224" t="s">
        <v>2228</v>
      </c>
      <c r="B96" s="224" t="s">
        <v>2309</v>
      </c>
      <c r="C96" s="225">
        <f>C97+C98+C100+C102+C105+C106+C107</f>
        <v>1593973.2999999998</v>
      </c>
      <c r="D96" s="225">
        <v>2223682.5099999998</v>
      </c>
      <c r="E96" s="255"/>
      <c r="F96" s="255"/>
      <c r="G96"/>
      <c r="H96"/>
    </row>
    <row r="97" spans="1:8" ht="14.4">
      <c r="A97" s="224" t="s">
        <v>2230</v>
      </c>
      <c r="B97" s="224" t="s">
        <v>2310</v>
      </c>
      <c r="C97" s="225">
        <v>120000</v>
      </c>
      <c r="D97" s="254">
        <v>120000</v>
      </c>
      <c r="E97" s="255"/>
      <c r="F97" s="255"/>
      <c r="G97"/>
      <c r="H97"/>
    </row>
    <row r="98" spans="1:8" ht="14.4">
      <c r="A98" s="224" t="s">
        <v>2237</v>
      </c>
      <c r="B98" s="224" t="s">
        <v>2311</v>
      </c>
      <c r="C98" s="225">
        <v>1075892.18</v>
      </c>
      <c r="D98" s="254">
        <v>1473973.3</v>
      </c>
      <c r="E98" s="255"/>
      <c r="F98" s="255"/>
      <c r="G98"/>
      <c r="H98"/>
    </row>
    <row r="99" spans="1:8">
      <c r="A99" s="222" t="s">
        <v>2226</v>
      </c>
      <c r="B99" s="222" t="s">
        <v>2312</v>
      </c>
      <c r="C99" s="227">
        <v>0</v>
      </c>
      <c r="D99" s="227">
        <v>0</v>
      </c>
      <c r="E99" s="255"/>
      <c r="F99" s="255"/>
      <c r="G99"/>
      <c r="H99"/>
    </row>
    <row r="100" spans="1:8" ht="14.4">
      <c r="A100" s="224" t="s">
        <v>2252</v>
      </c>
      <c r="B100" s="224" t="s">
        <v>2313</v>
      </c>
      <c r="C100" s="225">
        <v>0</v>
      </c>
      <c r="D100" s="254">
        <v>0</v>
      </c>
      <c r="E100" s="255"/>
      <c r="F100" s="255"/>
      <c r="G100"/>
      <c r="H100"/>
    </row>
    <row r="101" spans="1:8">
      <c r="A101" s="222" t="s">
        <v>2226</v>
      </c>
      <c r="B101" s="222" t="s">
        <v>2314</v>
      </c>
      <c r="C101" s="227">
        <v>0</v>
      </c>
      <c r="D101" s="227">
        <v>0</v>
      </c>
      <c r="E101" s="255"/>
      <c r="F101" s="255"/>
      <c r="G101"/>
      <c r="H101"/>
    </row>
    <row r="102" spans="1:8" ht="12.75" customHeight="1">
      <c r="A102" s="224" t="s">
        <v>2257</v>
      </c>
      <c r="B102" s="224" t="s">
        <v>2315</v>
      </c>
      <c r="C102" s="225">
        <v>0</v>
      </c>
      <c r="D102" s="254">
        <v>0</v>
      </c>
      <c r="E102" s="255"/>
      <c r="F102" s="255"/>
      <c r="G102"/>
      <c r="H102"/>
    </row>
    <row r="103" spans="1:8" ht="22.2" customHeight="1">
      <c r="A103" s="222" t="s">
        <v>2226</v>
      </c>
      <c r="B103" s="222" t="s">
        <v>2316</v>
      </c>
      <c r="C103" s="227">
        <v>0</v>
      </c>
      <c r="D103" s="227">
        <v>0</v>
      </c>
      <c r="E103" s="255"/>
      <c r="F103" s="255"/>
      <c r="G103"/>
      <c r="H103"/>
    </row>
    <row r="104" spans="1:8">
      <c r="A104" s="222" t="s">
        <v>2226</v>
      </c>
      <c r="B104" s="222" t="s">
        <v>2317</v>
      </c>
      <c r="C104" s="227">
        <v>0</v>
      </c>
      <c r="D104" s="227">
        <v>0</v>
      </c>
      <c r="E104" s="255"/>
      <c r="F104" s="255"/>
      <c r="G104"/>
      <c r="H104"/>
    </row>
    <row r="105" spans="1:8" ht="14.4">
      <c r="A105" s="224" t="s">
        <v>2269</v>
      </c>
      <c r="B105" s="224" t="s">
        <v>2318</v>
      </c>
      <c r="C105" s="225">
        <v>0</v>
      </c>
      <c r="D105" s="254">
        <v>0</v>
      </c>
      <c r="E105" s="255"/>
      <c r="F105" s="255"/>
      <c r="G105"/>
      <c r="H105"/>
    </row>
    <row r="106" spans="1:8" ht="14.4">
      <c r="A106" s="224" t="s">
        <v>2319</v>
      </c>
      <c r="B106" s="224" t="s">
        <v>2320</v>
      </c>
      <c r="C106" s="225">
        <v>398081.12</v>
      </c>
      <c r="D106" s="254">
        <v>629709.21</v>
      </c>
      <c r="E106" s="255"/>
      <c r="F106" s="255"/>
      <c r="G106"/>
      <c r="H106"/>
    </row>
    <row r="107" spans="1:8" ht="14.4">
      <c r="A107" s="224" t="s">
        <v>2321</v>
      </c>
      <c r="B107" s="224" t="s">
        <v>2322</v>
      </c>
      <c r="C107" s="225">
        <v>0</v>
      </c>
      <c r="D107" s="254">
        <v>0</v>
      </c>
      <c r="E107" s="255"/>
      <c r="F107" s="255"/>
      <c r="G107"/>
      <c r="H107"/>
    </row>
    <row r="108" spans="1:8" ht="14.4">
      <c r="A108" s="224" t="s">
        <v>2273</v>
      </c>
      <c r="B108" s="224" t="s">
        <v>2323</v>
      </c>
      <c r="C108" s="225">
        <f>C109+C117+C126+C150</f>
        <v>3619700.64</v>
      </c>
      <c r="D108" s="225">
        <v>5183502.13</v>
      </c>
      <c r="E108" s="255"/>
      <c r="F108" s="255"/>
      <c r="G108"/>
      <c r="H108"/>
    </row>
    <row r="109" spans="1:8" ht="14.4">
      <c r="A109" s="224" t="s">
        <v>2230</v>
      </c>
      <c r="B109" s="224" t="s">
        <v>2324</v>
      </c>
      <c r="C109" s="225">
        <f>C110+C111+C114</f>
        <v>174140.91</v>
      </c>
      <c r="D109" s="225">
        <v>280100.19</v>
      </c>
      <c r="E109" s="255"/>
      <c r="F109" s="255"/>
      <c r="G109"/>
      <c r="H109"/>
    </row>
    <row r="110" spans="1:8">
      <c r="A110" s="222" t="s">
        <v>0</v>
      </c>
      <c r="B110" s="222" t="s">
        <v>2325</v>
      </c>
      <c r="C110" s="227">
        <v>30341.56</v>
      </c>
      <c r="D110" s="227">
        <v>35950.959999999999</v>
      </c>
      <c r="E110" s="255"/>
      <c r="F110" s="255"/>
      <c r="G110"/>
      <c r="H110"/>
    </row>
    <row r="111" spans="1:8">
      <c r="A111" s="222" t="s">
        <v>1</v>
      </c>
      <c r="B111" s="222" t="s">
        <v>2326</v>
      </c>
      <c r="C111" s="227">
        <f>C112+C113</f>
        <v>127799.35</v>
      </c>
      <c r="D111" s="227">
        <v>166776.82999999999</v>
      </c>
      <c r="E111" s="255"/>
      <c r="F111" s="255"/>
      <c r="G111"/>
      <c r="H111"/>
    </row>
    <row r="112" spans="1:8">
      <c r="A112" s="222" t="s">
        <v>2240</v>
      </c>
      <c r="B112" s="222" t="s">
        <v>2327</v>
      </c>
      <c r="C112" s="227">
        <v>0</v>
      </c>
      <c r="D112" s="227">
        <v>0</v>
      </c>
      <c r="E112" s="255"/>
      <c r="F112" s="255"/>
      <c r="G112"/>
      <c r="H112"/>
    </row>
    <row r="113" spans="1:8">
      <c r="A113" s="222" t="s">
        <v>2242</v>
      </c>
      <c r="B113" s="222" t="s">
        <v>2328</v>
      </c>
      <c r="C113" s="227">
        <v>127799.35</v>
      </c>
      <c r="D113" s="227">
        <v>166776.82999999999</v>
      </c>
      <c r="E113" s="255"/>
      <c r="F113" s="255"/>
      <c r="G113"/>
      <c r="H113"/>
    </row>
    <row r="114" spans="1:8" ht="12.75" customHeight="1">
      <c r="A114" s="222" t="s">
        <v>2</v>
      </c>
      <c r="B114" s="222" t="s">
        <v>2329</v>
      </c>
      <c r="C114" s="227">
        <f>C115+C116</f>
        <v>16000</v>
      </c>
      <c r="D114" s="227">
        <v>77372.399999999994</v>
      </c>
      <c r="E114" s="255"/>
      <c r="F114" s="255"/>
      <c r="G114"/>
      <c r="H114"/>
    </row>
    <row r="115" spans="1:8">
      <c r="A115" s="222" t="s">
        <v>2240</v>
      </c>
      <c r="B115" s="222" t="s">
        <v>2330</v>
      </c>
      <c r="C115" s="227">
        <v>0</v>
      </c>
      <c r="D115" s="227">
        <v>0</v>
      </c>
      <c r="E115" s="255"/>
      <c r="F115" s="255"/>
      <c r="G115"/>
      <c r="H115"/>
    </row>
    <row r="116" spans="1:8">
      <c r="A116" s="222" t="s">
        <v>2242</v>
      </c>
      <c r="B116" s="222" t="s">
        <v>2331</v>
      </c>
      <c r="C116" s="227">
        <v>16000</v>
      </c>
      <c r="D116" s="227">
        <v>77372.399999999994</v>
      </c>
      <c r="E116" s="255"/>
      <c r="F116" s="255"/>
      <c r="G116"/>
      <c r="H116"/>
    </row>
    <row r="117" spans="1:8" s="46" customFormat="1" ht="14.4">
      <c r="A117" s="224" t="s">
        <v>2237</v>
      </c>
      <c r="B117" s="224" t="s">
        <v>2332</v>
      </c>
      <c r="C117" s="225">
        <f>C118+C119+C120</f>
        <v>63801.13</v>
      </c>
      <c r="D117" s="225">
        <v>771721.78</v>
      </c>
      <c r="E117" s="255"/>
      <c r="F117" s="255"/>
      <c r="G117"/>
      <c r="H117"/>
    </row>
    <row r="118" spans="1:8">
      <c r="A118" s="222" t="s">
        <v>0</v>
      </c>
      <c r="B118" s="222" t="s">
        <v>2333</v>
      </c>
      <c r="C118" s="227">
        <v>0</v>
      </c>
      <c r="D118" s="227">
        <v>0</v>
      </c>
      <c r="E118" s="255"/>
      <c r="F118" s="255"/>
      <c r="G118"/>
      <c r="H118"/>
    </row>
    <row r="119" spans="1:8">
      <c r="A119" s="222" t="s">
        <v>1</v>
      </c>
      <c r="B119" s="222" t="s">
        <v>2334</v>
      </c>
      <c r="C119" s="227">
        <v>0</v>
      </c>
      <c r="D119" s="227">
        <v>0</v>
      </c>
      <c r="E119" s="255"/>
      <c r="F119" s="255"/>
      <c r="G119"/>
      <c r="H119"/>
    </row>
    <row r="120" spans="1:8">
      <c r="A120" s="222" t="s">
        <v>2</v>
      </c>
      <c r="B120" s="222" t="s">
        <v>2335</v>
      </c>
      <c r="C120" s="227">
        <f>C121+C122+C123+C124+C125</f>
        <v>63801.13</v>
      </c>
      <c r="D120" s="227">
        <v>771721.78</v>
      </c>
      <c r="E120" s="255"/>
      <c r="F120" s="255"/>
      <c r="G120"/>
      <c r="H120"/>
    </row>
    <row r="121" spans="1:8">
      <c r="A121" s="222" t="s">
        <v>2240</v>
      </c>
      <c r="B121" s="222" t="s">
        <v>2336</v>
      </c>
      <c r="C121" s="227">
        <v>0</v>
      </c>
      <c r="D121" s="227">
        <v>714285.8</v>
      </c>
      <c r="E121" s="255"/>
      <c r="F121" s="255"/>
      <c r="G121"/>
      <c r="H121"/>
    </row>
    <row r="122" spans="1:8">
      <c r="A122" s="222" t="s">
        <v>2242</v>
      </c>
      <c r="B122" s="222" t="s">
        <v>2337</v>
      </c>
      <c r="C122" s="227">
        <v>0</v>
      </c>
      <c r="D122" s="227">
        <v>0</v>
      </c>
      <c r="E122" s="255"/>
      <c r="F122" s="255"/>
      <c r="G122"/>
      <c r="H122"/>
    </row>
    <row r="123" spans="1:8">
      <c r="A123" s="222" t="s">
        <v>2244</v>
      </c>
      <c r="B123" s="222" t="s">
        <v>2338</v>
      </c>
      <c r="C123" s="227">
        <v>63801.13</v>
      </c>
      <c r="D123" s="227">
        <v>57435.98</v>
      </c>
      <c r="E123" s="255"/>
      <c r="F123" s="255"/>
      <c r="G123"/>
      <c r="H123"/>
    </row>
    <row r="124" spans="1:8">
      <c r="A124" s="222" t="s">
        <v>2246</v>
      </c>
      <c r="B124" s="222" t="s">
        <v>2339</v>
      </c>
      <c r="C124" s="227">
        <v>0</v>
      </c>
      <c r="D124" s="227">
        <v>0</v>
      </c>
      <c r="E124" s="255"/>
      <c r="F124" s="255"/>
      <c r="G124"/>
      <c r="H124"/>
    </row>
    <row r="125" spans="1:8">
      <c r="A125" s="222" t="s">
        <v>2248</v>
      </c>
      <c r="B125" s="222" t="s">
        <v>2287</v>
      </c>
      <c r="C125" s="227">
        <v>0</v>
      </c>
      <c r="D125" s="227">
        <v>0</v>
      </c>
      <c r="E125" s="255"/>
      <c r="F125" s="255"/>
      <c r="G125"/>
      <c r="H125"/>
    </row>
    <row r="126" spans="1:8" ht="14.4">
      <c r="A126" s="224" t="s">
        <v>2252</v>
      </c>
      <c r="B126" s="224" t="s">
        <v>2340</v>
      </c>
      <c r="C126" s="225">
        <f>C127+C132+C137+C149</f>
        <v>3341818.36</v>
      </c>
      <c r="D126" s="225">
        <v>4112045.16</v>
      </c>
      <c r="E126" s="255"/>
      <c r="F126" s="255"/>
      <c r="G126"/>
      <c r="H126" s="229"/>
    </row>
    <row r="127" spans="1:8">
      <c r="A127" s="222" t="s">
        <v>0</v>
      </c>
      <c r="B127" s="222" t="s">
        <v>2341</v>
      </c>
      <c r="C127" s="227">
        <f>C128+C131</f>
        <v>14760</v>
      </c>
      <c r="D127" s="227">
        <v>14760</v>
      </c>
      <c r="E127" s="255"/>
      <c r="F127" s="255"/>
      <c r="G127"/>
      <c r="H127"/>
    </row>
    <row r="128" spans="1:8">
      <c r="A128" s="222" t="s">
        <v>2240</v>
      </c>
      <c r="B128" s="222" t="s">
        <v>2342</v>
      </c>
      <c r="C128" s="227">
        <f>C129+C130</f>
        <v>14760</v>
      </c>
      <c r="D128" s="227">
        <v>14760</v>
      </c>
      <c r="E128" s="255"/>
      <c r="F128" s="255"/>
      <c r="G128"/>
      <c r="H128" s="226"/>
    </row>
    <row r="129" spans="1:8">
      <c r="A129" s="222" t="s">
        <v>2226</v>
      </c>
      <c r="B129" s="222" t="s">
        <v>2285</v>
      </c>
      <c r="C129" s="227">
        <v>14760</v>
      </c>
      <c r="D129" s="227">
        <v>14760</v>
      </c>
      <c r="E129" s="255"/>
      <c r="F129" s="255"/>
      <c r="G129"/>
      <c r="H129"/>
    </row>
    <row r="130" spans="1:8" s="46" customFormat="1">
      <c r="A130" s="222" t="s">
        <v>2226</v>
      </c>
      <c r="B130" s="222" t="s">
        <v>2286</v>
      </c>
      <c r="C130" s="227">
        <v>0</v>
      </c>
      <c r="D130" s="227">
        <v>0</v>
      </c>
      <c r="E130" s="255"/>
      <c r="F130" s="255"/>
      <c r="G130"/>
      <c r="H130"/>
    </row>
    <row r="131" spans="1:8">
      <c r="A131" s="222" t="s">
        <v>2242</v>
      </c>
      <c r="B131" s="222" t="s">
        <v>2287</v>
      </c>
      <c r="C131" s="227">
        <v>0</v>
      </c>
      <c r="D131" s="227">
        <v>0</v>
      </c>
      <c r="E131" s="255"/>
      <c r="F131" s="255"/>
      <c r="G131"/>
      <c r="H131"/>
    </row>
    <row r="132" spans="1:8">
      <c r="A132" s="222" t="s">
        <v>1</v>
      </c>
      <c r="B132" s="222" t="s">
        <v>2343</v>
      </c>
      <c r="C132" s="227">
        <f>C133+C136</f>
        <v>0</v>
      </c>
      <c r="D132" s="227">
        <v>0</v>
      </c>
      <c r="E132" s="255"/>
      <c r="F132" s="255"/>
      <c r="G132"/>
      <c r="H132"/>
    </row>
    <row r="133" spans="1:8">
      <c r="A133" s="222" t="s">
        <v>2240</v>
      </c>
      <c r="B133" s="222" t="s">
        <v>2342</v>
      </c>
      <c r="C133" s="227">
        <f>C134+C135</f>
        <v>0</v>
      </c>
      <c r="D133" s="227">
        <v>0</v>
      </c>
      <c r="E133" s="255"/>
      <c r="F133" s="255"/>
      <c r="G133"/>
      <c r="H133" s="226"/>
    </row>
    <row r="134" spans="1:8">
      <c r="A134" s="222" t="s">
        <v>2226</v>
      </c>
      <c r="B134" s="222" t="s">
        <v>2285</v>
      </c>
      <c r="C134" s="227">
        <v>0</v>
      </c>
      <c r="D134" s="227">
        <v>0</v>
      </c>
      <c r="E134" s="255"/>
      <c r="F134" s="255"/>
      <c r="G134"/>
      <c r="H134"/>
    </row>
    <row r="135" spans="1:8">
      <c r="A135" s="222" t="s">
        <v>2226</v>
      </c>
      <c r="B135" s="222" t="s">
        <v>2286</v>
      </c>
      <c r="C135" s="227">
        <v>0</v>
      </c>
      <c r="D135" s="227">
        <v>0</v>
      </c>
      <c r="E135" s="255"/>
      <c r="F135" s="255"/>
      <c r="G135"/>
      <c r="H135"/>
    </row>
    <row r="136" spans="1:8">
      <c r="A136" s="222" t="s">
        <v>2242</v>
      </c>
      <c r="B136" s="222" t="s">
        <v>2287</v>
      </c>
      <c r="C136" s="227">
        <v>0</v>
      </c>
      <c r="D136" s="227">
        <v>0</v>
      </c>
      <c r="E136" s="255"/>
      <c r="F136" s="255"/>
      <c r="G136"/>
      <c r="H136"/>
    </row>
    <row r="137" spans="1:8">
      <c r="A137" s="222" t="s">
        <v>2</v>
      </c>
      <c r="B137" s="222" t="s">
        <v>2344</v>
      </c>
      <c r="C137" s="227">
        <f>C138+C139+C140+C141+C144+C145+C146+C147+C148</f>
        <v>3327058.36</v>
      </c>
      <c r="D137" s="227">
        <v>4097285.16</v>
      </c>
      <c r="E137" s="255"/>
      <c r="F137" s="255"/>
      <c r="G137"/>
      <c r="H137"/>
    </row>
    <row r="138" spans="1:8">
      <c r="A138" s="222" t="s">
        <v>2240</v>
      </c>
      <c r="B138" s="222" t="s">
        <v>2336</v>
      </c>
      <c r="C138" s="227">
        <v>1180307.8799999999</v>
      </c>
      <c r="D138" s="227">
        <v>687213.09</v>
      </c>
      <c r="E138" s="255"/>
      <c r="F138" s="255"/>
      <c r="G138"/>
      <c r="H138"/>
    </row>
    <row r="139" spans="1:8">
      <c r="A139" s="222" t="s">
        <v>2242</v>
      </c>
      <c r="B139" s="222" t="s">
        <v>2337</v>
      </c>
      <c r="C139" s="227">
        <v>0</v>
      </c>
      <c r="D139" s="227">
        <v>0</v>
      </c>
      <c r="E139" s="255"/>
      <c r="G139"/>
      <c r="H139"/>
    </row>
    <row r="140" spans="1:8" ht="17.100000000000001" customHeight="1">
      <c r="A140" s="222" t="s">
        <v>2244</v>
      </c>
      <c r="B140" s="222" t="s">
        <v>2338</v>
      </c>
      <c r="C140" s="227">
        <v>38986.69</v>
      </c>
      <c r="D140" s="227">
        <v>76685.16</v>
      </c>
      <c r="E140" s="255"/>
      <c r="F140" s="255"/>
      <c r="G140"/>
      <c r="H140"/>
    </row>
    <row r="141" spans="1:8">
      <c r="A141" s="222" t="s">
        <v>2246</v>
      </c>
      <c r="B141" s="222" t="s">
        <v>2342</v>
      </c>
      <c r="C141" s="227">
        <f>C142+C143</f>
        <v>583380.24</v>
      </c>
      <c r="D141" s="227">
        <v>698492.88</v>
      </c>
      <c r="E141" s="255"/>
      <c r="F141" s="255"/>
      <c r="G141"/>
      <c r="H141" s="272"/>
    </row>
    <row r="142" spans="1:8">
      <c r="A142" s="222" t="s">
        <v>2226</v>
      </c>
      <c r="B142" s="222" t="s">
        <v>2285</v>
      </c>
      <c r="C142" s="227">
        <v>583380.24</v>
      </c>
      <c r="D142" s="227">
        <v>698492.88</v>
      </c>
      <c r="E142" s="255"/>
      <c r="F142" s="255"/>
      <c r="G142"/>
      <c r="H142"/>
    </row>
    <row r="143" spans="1:8">
      <c r="A143" s="222" t="s">
        <v>2226</v>
      </c>
      <c r="B143" s="222" t="s">
        <v>2286</v>
      </c>
      <c r="C143" s="227">
        <v>0</v>
      </c>
      <c r="D143" s="227">
        <v>0</v>
      </c>
      <c r="E143" s="255"/>
      <c r="F143" s="255"/>
      <c r="G143"/>
      <c r="H143"/>
    </row>
    <row r="144" spans="1:8">
      <c r="A144" s="222" t="s">
        <v>2248</v>
      </c>
      <c r="B144" s="222" t="s">
        <v>2345</v>
      </c>
      <c r="C144" s="227">
        <v>0</v>
      </c>
      <c r="D144" s="227">
        <v>0</v>
      </c>
      <c r="E144" s="255"/>
      <c r="F144" s="255"/>
      <c r="G144"/>
      <c r="H144"/>
    </row>
    <row r="145" spans="1:8">
      <c r="A145" s="222" t="s">
        <v>2346</v>
      </c>
      <c r="B145" s="222" t="s">
        <v>2339</v>
      </c>
      <c r="C145" s="227">
        <v>0</v>
      </c>
      <c r="D145" s="227">
        <v>0</v>
      </c>
      <c r="E145" s="255"/>
      <c r="F145" s="255"/>
    </row>
    <row r="146" spans="1:8">
      <c r="A146" s="222" t="s">
        <v>2347</v>
      </c>
      <c r="B146" s="222" t="s">
        <v>2348</v>
      </c>
      <c r="C146" s="227">
        <v>808598.35</v>
      </c>
      <c r="D146" s="227">
        <v>1166633.51</v>
      </c>
      <c r="E146" s="255"/>
      <c r="F146" s="255"/>
      <c r="G146"/>
      <c r="H146"/>
    </row>
    <row r="147" spans="1:8">
      <c r="A147" s="222" t="s">
        <v>2349</v>
      </c>
      <c r="B147" s="222" t="s">
        <v>2350</v>
      </c>
      <c r="C147" s="227">
        <v>670786.31000000006</v>
      </c>
      <c r="D147" s="227">
        <v>903066.04</v>
      </c>
      <c r="E147" s="255"/>
      <c r="F147" s="255"/>
      <c r="G147"/>
      <c r="H147" s="226"/>
    </row>
    <row r="148" spans="1:8">
      <c r="A148" s="222" t="s">
        <v>2351</v>
      </c>
      <c r="B148" s="222" t="s">
        <v>2287</v>
      </c>
      <c r="C148" s="227">
        <v>44998.89</v>
      </c>
      <c r="D148" s="227">
        <v>565194.48</v>
      </c>
      <c r="E148" s="255"/>
      <c r="F148" s="255"/>
    </row>
    <row r="149" spans="1:8">
      <c r="A149" s="222" t="s">
        <v>2235</v>
      </c>
      <c r="B149" s="222" t="s">
        <v>2352</v>
      </c>
      <c r="C149" s="227">
        <v>0</v>
      </c>
      <c r="D149" s="227">
        <v>0</v>
      </c>
      <c r="E149" s="255"/>
      <c r="F149" s="255"/>
      <c r="G149"/>
      <c r="H149"/>
    </row>
    <row r="150" spans="1:8" ht="14.4">
      <c r="A150" s="224" t="s">
        <v>2257</v>
      </c>
      <c r="B150" s="224" t="s">
        <v>2353</v>
      </c>
      <c r="C150" s="225">
        <f>C151+C152</f>
        <v>39940.239999999998</v>
      </c>
      <c r="D150" s="225">
        <v>19635</v>
      </c>
      <c r="E150" s="255"/>
      <c r="F150" s="255"/>
      <c r="G150"/>
      <c r="H150"/>
    </row>
    <row r="151" spans="1:8">
      <c r="A151" s="222" t="s">
        <v>0</v>
      </c>
      <c r="B151" s="222" t="s">
        <v>2354</v>
      </c>
      <c r="C151" s="227">
        <v>0</v>
      </c>
      <c r="D151" s="227">
        <v>0</v>
      </c>
      <c r="E151" s="255"/>
      <c r="F151" s="255"/>
      <c r="G151"/>
      <c r="H151"/>
    </row>
    <row r="152" spans="1:8">
      <c r="A152" s="222" t="s">
        <v>1</v>
      </c>
      <c r="B152" s="222" t="s">
        <v>2272</v>
      </c>
      <c r="C152" s="227">
        <f>C153+C154</f>
        <v>39940.239999999998</v>
      </c>
      <c r="D152" s="227">
        <v>19635</v>
      </c>
      <c r="E152" s="255"/>
      <c r="F152" s="255"/>
      <c r="G152"/>
      <c r="H152"/>
    </row>
    <row r="153" spans="1:8">
      <c r="A153" s="222" t="s">
        <v>2240</v>
      </c>
      <c r="B153" s="222" t="s">
        <v>2330</v>
      </c>
      <c r="C153" s="227">
        <v>0</v>
      </c>
      <c r="D153" s="227">
        <v>0</v>
      </c>
      <c r="E153" s="255"/>
      <c r="F153" s="255"/>
      <c r="G153"/>
      <c r="H153" s="226"/>
    </row>
    <row r="154" spans="1:8">
      <c r="A154" s="222" t="s">
        <v>2242</v>
      </c>
      <c r="B154" s="222" t="s">
        <v>2331</v>
      </c>
      <c r="C154" s="227">
        <v>39940.239999999998</v>
      </c>
      <c r="D154" s="227">
        <v>19635</v>
      </c>
      <c r="E154" s="255"/>
      <c r="F154" s="255"/>
      <c r="G154"/>
      <c r="H154" s="226"/>
    </row>
    <row r="155" spans="1:8" ht="14.4">
      <c r="A155" s="230" t="s">
        <v>2226</v>
      </c>
      <c r="B155" s="230" t="s">
        <v>2355</v>
      </c>
      <c r="C155" s="231">
        <f>C96+C108</f>
        <v>5213673.9399999995</v>
      </c>
      <c r="D155" s="231">
        <v>7407184.6399999997</v>
      </c>
      <c r="E155" s="255"/>
      <c r="F155" s="255"/>
      <c r="G155"/>
      <c r="H155" s="226"/>
    </row>
    <row r="156" spans="1:8" ht="14.4">
      <c r="A156" s="232">
        <f>SUBTOTAL(3,A6:A155)</f>
        <v>150</v>
      </c>
      <c r="B156" s="232"/>
      <c r="C156" s="233"/>
      <c r="D156" s="233"/>
      <c r="E156" s="255"/>
      <c r="F156" s="255"/>
      <c r="G156"/>
      <c r="H156"/>
    </row>
    <row r="157" spans="1:8">
      <c r="A157" s="223"/>
      <c r="B157" s="223"/>
      <c r="C157" s="234"/>
      <c r="D157" s="234"/>
      <c r="E157" s="255"/>
      <c r="F157" s="255"/>
      <c r="G157"/>
      <c r="H157"/>
    </row>
    <row r="158" spans="1:8">
      <c r="A158" s="223"/>
      <c r="B158" s="223"/>
      <c r="C158" s="234">
        <f>C6-C95</f>
        <v>0</v>
      </c>
      <c r="D158" s="234">
        <f>D6-D95</f>
        <v>0</v>
      </c>
      <c r="E158" s="255">
        <f>E94-E155</f>
        <v>0</v>
      </c>
      <c r="F158" s="255"/>
      <c r="G158"/>
      <c r="H158"/>
    </row>
  </sheetData>
  <printOptions horizontalCentered="1" verticalCentered="1"/>
  <pageMargins left="0.78740157480314965" right="0.78740157480314965" top="0.98425196850393704" bottom="0.98425196850393704" header="0.51181102362204722" footer="0.51181102362204722"/>
  <pageSetup paperSize="8" scale="51" orientation="portrait" blackAndWhite="1" r:id="rId1"/>
  <ignoredErrors>
    <ignoredError sqref="A9:A15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7">
    <pageSetUpPr fitToPage="1"/>
  </sheetPr>
  <dimension ref="A1:W125"/>
  <sheetViews>
    <sheetView topLeftCell="A2" zoomScaleNormal="100" zoomScaleSheetLayoutView="100" workbookViewId="0">
      <pane xSplit="2" ySplit="7" topLeftCell="C50" activePane="bottomRight" state="frozen"/>
      <selection pane="topRight" activeCell="C2" sqref="C2"/>
      <selection pane="bottomLeft" activeCell="A9" sqref="A9"/>
      <selection pane="bottomRight" activeCell="C57" sqref="C57"/>
    </sheetView>
  </sheetViews>
  <sheetFormatPr defaultColWidth="9.88671875" defaultRowHeight="13.2"/>
  <cols>
    <col min="1" max="1" width="8.109375" style="21" bestFit="1" customWidth="1"/>
    <col min="2" max="2" width="62.109375" style="21" customWidth="1"/>
    <col min="3" max="3" width="16.5546875" style="18" bestFit="1" customWidth="1"/>
    <col min="4" max="4" width="13.5546875" style="21" customWidth="1"/>
    <col min="5" max="5" width="12.33203125" style="21" bestFit="1" customWidth="1"/>
    <col min="6" max="6" width="9.88671875" style="21"/>
    <col min="7" max="7" width="13.6640625" style="21" bestFit="1" customWidth="1"/>
    <col min="8" max="9" width="12.6640625" style="21" bestFit="1" customWidth="1"/>
    <col min="10" max="16384" width="9.88671875" style="21"/>
  </cols>
  <sheetData>
    <row r="1" spans="1:23">
      <c r="A1" s="325"/>
      <c r="B1" s="325"/>
      <c r="C1" s="325"/>
    </row>
    <row r="2" spans="1:23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W2" s="22"/>
    </row>
    <row r="3" spans="1:23">
      <c r="A3" s="43"/>
      <c r="B3" s="220" t="s">
        <v>2219</v>
      </c>
      <c r="C3" s="43"/>
    </row>
    <row r="4" spans="1:23">
      <c r="A4" s="43"/>
      <c r="B4" s="220" t="s">
        <v>2356</v>
      </c>
      <c r="C4" s="43"/>
    </row>
    <row r="5" spans="1:23">
      <c r="A5" s="43"/>
      <c r="B5" s="220" t="s">
        <v>2357</v>
      </c>
      <c r="C5" s="43"/>
    </row>
    <row r="6" spans="1:23">
      <c r="A6" s="43"/>
      <c r="B6" s="220" t="s">
        <v>2358</v>
      </c>
      <c r="C6" s="43"/>
    </row>
    <row r="7" spans="1:23">
      <c r="A7" s="61"/>
      <c r="B7" s="61"/>
      <c r="C7" s="62"/>
    </row>
    <row r="8" spans="1:23" ht="12.9" customHeight="1">
      <c r="A8" s="222" t="s">
        <v>2222</v>
      </c>
      <c r="B8" s="222" t="s">
        <v>2223</v>
      </c>
      <c r="C8" s="281" t="s">
        <v>2359</v>
      </c>
    </row>
    <row r="9" spans="1:23" s="46" customFormat="1" ht="14.4">
      <c r="A9" s="224" t="s">
        <v>2228</v>
      </c>
      <c r="B9" s="224" t="s">
        <v>2360</v>
      </c>
      <c r="C9" s="264">
        <v>24820623.170000002</v>
      </c>
    </row>
    <row r="10" spans="1:23" ht="14.4">
      <c r="A10" s="222" t="s">
        <v>2226</v>
      </c>
      <c r="B10" s="222" t="s">
        <v>2361</v>
      </c>
      <c r="C10" s="253">
        <v>307186.36</v>
      </c>
      <c r="E10" s="18"/>
    </row>
    <row r="11" spans="1:23" ht="14.4">
      <c r="A11" s="222" t="s">
        <v>2230</v>
      </c>
      <c r="B11" s="222" t="s">
        <v>2362</v>
      </c>
      <c r="C11" s="271">
        <v>24820623.170000002</v>
      </c>
    </row>
    <row r="12" spans="1:23" s="46" customFormat="1" ht="14.4">
      <c r="A12" s="222" t="s">
        <v>2237</v>
      </c>
      <c r="B12" s="222" t="s">
        <v>2363</v>
      </c>
      <c r="C12" s="253">
        <v>0</v>
      </c>
      <c r="E12" s="21"/>
    </row>
    <row r="13" spans="1:23" s="46" customFormat="1" ht="14.4">
      <c r="A13" s="222" t="s">
        <v>2252</v>
      </c>
      <c r="B13" s="222" t="s">
        <v>2364</v>
      </c>
      <c r="C13" s="253">
        <v>0</v>
      </c>
      <c r="E13" s="21"/>
    </row>
    <row r="14" spans="1:23" s="46" customFormat="1" ht="14.4">
      <c r="A14" s="222" t="s">
        <v>2257</v>
      </c>
      <c r="B14" s="222" t="s">
        <v>2365</v>
      </c>
      <c r="C14" s="253">
        <v>0</v>
      </c>
      <c r="E14" s="21"/>
    </row>
    <row r="15" spans="1:23" s="46" customFormat="1" ht="14.4">
      <c r="A15" s="224" t="s">
        <v>2273</v>
      </c>
      <c r="B15" s="224" t="s">
        <v>2366</v>
      </c>
      <c r="C15" s="263">
        <v>23471858.02</v>
      </c>
    </row>
    <row r="16" spans="1:23" ht="14.4">
      <c r="A16" s="222" t="s">
        <v>2230</v>
      </c>
      <c r="B16" s="222" t="s">
        <v>2367</v>
      </c>
      <c r="C16" s="253">
        <v>172660.91</v>
      </c>
      <c r="E16" s="18"/>
      <c r="G16" s="21">
        <v>299905.36</v>
      </c>
      <c r="H16" s="21">
        <v>552976</v>
      </c>
    </row>
    <row r="17" spans="1:9" ht="14.4">
      <c r="A17" s="222" t="s">
        <v>2237</v>
      </c>
      <c r="B17" s="222" t="s">
        <v>2368</v>
      </c>
      <c r="C17" s="253">
        <v>302087.21999999997</v>
      </c>
      <c r="G17" s="21">
        <v>7281</v>
      </c>
      <c r="H17" s="21">
        <v>5986.8</v>
      </c>
    </row>
    <row r="18" spans="1:9" ht="14.4">
      <c r="A18" s="222" t="s">
        <v>2252</v>
      </c>
      <c r="B18" s="222" t="s">
        <v>2369</v>
      </c>
      <c r="C18" s="253">
        <v>8218404</v>
      </c>
      <c r="G18" s="273">
        <f>SUM(G16:G17)</f>
        <v>307186.36</v>
      </c>
      <c r="H18" s="21">
        <f>SUM(H16:H17)</f>
        <v>558962.80000000005</v>
      </c>
    </row>
    <row r="19" spans="1:9" ht="14.4">
      <c r="A19" s="222" t="s">
        <v>2257</v>
      </c>
      <c r="B19" s="222" t="s">
        <v>2370</v>
      </c>
      <c r="C19" s="253">
        <v>200100.27</v>
      </c>
    </row>
    <row r="20" spans="1:9" s="46" customFormat="1" ht="14.4">
      <c r="A20" s="222" t="s">
        <v>2226</v>
      </c>
      <c r="B20" s="222" t="s">
        <v>2371</v>
      </c>
      <c r="C20" s="253">
        <v>0</v>
      </c>
      <c r="E20" s="21"/>
    </row>
    <row r="21" spans="1:9" s="46" customFormat="1" ht="14.4">
      <c r="A21" s="222" t="s">
        <v>2269</v>
      </c>
      <c r="B21" s="222" t="s">
        <v>2372</v>
      </c>
      <c r="C21" s="253">
        <v>12361254.789999999</v>
      </c>
      <c r="E21" s="21"/>
      <c r="G21" s="264">
        <f>C9</f>
        <v>24820623.170000002</v>
      </c>
      <c r="H21" s="43">
        <v>19516284.370000001</v>
      </c>
      <c r="I21" s="279">
        <f>(G21-H21)/H21</f>
        <v>0.27179040330820925</v>
      </c>
    </row>
    <row r="22" spans="1:9" ht="14.4">
      <c r="A22" s="222" t="s">
        <v>2319</v>
      </c>
      <c r="B22" s="222" t="s">
        <v>2373</v>
      </c>
      <c r="C22" s="253">
        <v>2182937.81</v>
      </c>
      <c r="G22" s="18">
        <f>C15</f>
        <v>23471858.02</v>
      </c>
      <c r="H22" s="18">
        <v>18875306.66</v>
      </c>
      <c r="I22" s="279">
        <f>(G22-H22)/H22</f>
        <v>0.2435219433939517</v>
      </c>
    </row>
    <row r="23" spans="1:9" ht="14.4">
      <c r="A23" s="222" t="s">
        <v>2226</v>
      </c>
      <c r="B23" s="222" t="s">
        <v>2374</v>
      </c>
      <c r="C23" s="253">
        <v>1902100.15</v>
      </c>
    </row>
    <row r="24" spans="1:9" ht="14.4">
      <c r="A24" s="222" t="s">
        <v>2321</v>
      </c>
      <c r="B24" s="222" t="s">
        <v>2375</v>
      </c>
      <c r="C24" s="253">
        <v>34413.019999999997</v>
      </c>
    </row>
    <row r="25" spans="1:9" ht="14.4">
      <c r="A25" s="222" t="s">
        <v>2376</v>
      </c>
      <c r="B25" s="222" t="s">
        <v>2377</v>
      </c>
      <c r="C25" s="253">
        <v>0</v>
      </c>
    </row>
    <row r="26" spans="1:9" s="46" customFormat="1" ht="14.4">
      <c r="A26" s="224" t="s">
        <v>2303</v>
      </c>
      <c r="B26" s="224" t="s">
        <v>2378</v>
      </c>
      <c r="C26" s="263">
        <v>1348765.15</v>
      </c>
    </row>
    <row r="27" spans="1:9" s="46" customFormat="1" ht="14.4">
      <c r="A27" s="224" t="s">
        <v>2305</v>
      </c>
      <c r="B27" s="224" t="s">
        <v>2379</v>
      </c>
      <c r="C27" s="263">
        <v>550660.23</v>
      </c>
    </row>
    <row r="28" spans="1:9" ht="14.4">
      <c r="A28" s="222" t="s">
        <v>2230</v>
      </c>
      <c r="B28" s="222" t="s">
        <v>2380</v>
      </c>
      <c r="C28" s="253">
        <v>325.2</v>
      </c>
    </row>
    <row r="29" spans="1:9" ht="14.4">
      <c r="A29" s="222" t="s">
        <v>2237</v>
      </c>
      <c r="B29" s="222" t="s">
        <v>2381</v>
      </c>
      <c r="C29" s="253">
        <v>1440</v>
      </c>
    </row>
    <row r="30" spans="1:9" ht="14.4">
      <c r="A30" s="222" t="s">
        <v>2252</v>
      </c>
      <c r="B30" s="222" t="s">
        <v>2382</v>
      </c>
      <c r="C30" s="253">
        <v>302051.8</v>
      </c>
    </row>
    <row r="31" spans="1:9" ht="14.4">
      <c r="A31" s="222" t="s">
        <v>2257</v>
      </c>
      <c r="B31" s="222" t="s">
        <v>2383</v>
      </c>
      <c r="C31" s="253">
        <v>246843.23</v>
      </c>
    </row>
    <row r="32" spans="1:9" s="46" customFormat="1" ht="14.4">
      <c r="A32" s="224" t="s">
        <v>2384</v>
      </c>
      <c r="B32" s="224" t="s">
        <v>2385</v>
      </c>
      <c r="C32" s="263">
        <v>1192586.26</v>
      </c>
    </row>
    <row r="33" spans="1:5" s="46" customFormat="1" ht="14.4">
      <c r="A33" s="222" t="s">
        <v>2230</v>
      </c>
      <c r="B33" s="222" t="s">
        <v>2386</v>
      </c>
      <c r="C33" s="253">
        <v>0</v>
      </c>
    </row>
    <row r="34" spans="1:5" ht="14.4">
      <c r="A34" s="222" t="s">
        <v>2237</v>
      </c>
      <c r="B34" s="222" t="s">
        <v>2382</v>
      </c>
      <c r="C34" s="262">
        <v>461515.37</v>
      </c>
    </row>
    <row r="35" spans="1:5" s="46" customFormat="1" ht="14.4">
      <c r="A35" s="222" t="s">
        <v>2252</v>
      </c>
      <c r="B35" s="222" t="s">
        <v>2387</v>
      </c>
      <c r="C35" s="253">
        <v>731070.89</v>
      </c>
      <c r="D35" s="43"/>
      <c r="E35" s="21"/>
    </row>
    <row r="36" spans="1:5" s="46" customFormat="1" ht="14.4">
      <c r="A36" s="224" t="s">
        <v>2388</v>
      </c>
      <c r="B36" s="224" t="s">
        <v>2389</v>
      </c>
      <c r="C36" s="263">
        <v>706839.12</v>
      </c>
    </row>
    <row r="37" spans="1:5" s="46" customFormat="1" ht="14.4">
      <c r="A37" s="224" t="s">
        <v>2390</v>
      </c>
      <c r="B37" s="224" t="s">
        <v>2391</v>
      </c>
      <c r="C37" s="263">
        <v>196770.95</v>
      </c>
    </row>
    <row r="38" spans="1:5" ht="14.4">
      <c r="A38" s="222" t="s">
        <v>2230</v>
      </c>
      <c r="B38" s="222" t="s">
        <v>2392</v>
      </c>
      <c r="C38" s="253">
        <v>60651.08</v>
      </c>
    </row>
    <row r="39" spans="1:5" ht="14.4">
      <c r="A39" s="222" t="s">
        <v>2226</v>
      </c>
      <c r="B39" s="222" t="s">
        <v>2393</v>
      </c>
      <c r="C39" s="253">
        <v>58875.09</v>
      </c>
    </row>
    <row r="40" spans="1:5" ht="14.4">
      <c r="A40" s="222" t="s">
        <v>2240</v>
      </c>
      <c r="B40" s="222" t="s">
        <v>2394</v>
      </c>
      <c r="C40" s="253">
        <v>58875.09</v>
      </c>
    </row>
    <row r="41" spans="1:5" ht="14.4">
      <c r="A41" s="222" t="s">
        <v>2226</v>
      </c>
      <c r="B41" s="222" t="s">
        <v>2395</v>
      </c>
      <c r="C41" s="253">
        <v>0</v>
      </c>
    </row>
    <row r="42" spans="1:5" s="46" customFormat="1" ht="14.4">
      <c r="A42" s="222" t="s">
        <v>2240</v>
      </c>
      <c r="B42" s="222" t="s">
        <v>2396</v>
      </c>
      <c r="C42" s="253">
        <v>0</v>
      </c>
      <c r="E42" s="18"/>
    </row>
    <row r="43" spans="1:5" s="46" customFormat="1" ht="14.4">
      <c r="A43" s="222" t="s">
        <v>2237</v>
      </c>
      <c r="B43" s="222" t="s">
        <v>2397</v>
      </c>
      <c r="C43" s="253">
        <v>20888.599999999999</v>
      </c>
      <c r="E43" s="21"/>
    </row>
    <row r="44" spans="1:5" ht="14.4">
      <c r="A44" s="222" t="s">
        <v>2226</v>
      </c>
      <c r="B44" s="222" t="s">
        <v>2361</v>
      </c>
      <c r="C44" s="253">
        <v>4586.28</v>
      </c>
    </row>
    <row r="45" spans="1:5" ht="14.4">
      <c r="A45" s="222" t="s">
        <v>2252</v>
      </c>
      <c r="B45" s="222" t="s">
        <v>2398</v>
      </c>
      <c r="C45" s="253">
        <v>6174.75</v>
      </c>
    </row>
    <row r="46" spans="1:5" ht="14.4">
      <c r="A46" s="222" t="s">
        <v>2226</v>
      </c>
      <c r="B46" s="222" t="s">
        <v>2294</v>
      </c>
      <c r="C46" s="253">
        <v>0</v>
      </c>
    </row>
    <row r="47" spans="1:5" ht="14.4">
      <c r="A47" s="222" t="s">
        <v>2257</v>
      </c>
      <c r="B47" s="222" t="s">
        <v>2399</v>
      </c>
      <c r="C47" s="253">
        <v>109054.5</v>
      </c>
    </row>
    <row r="48" spans="1:5" s="46" customFormat="1" ht="14.4">
      <c r="A48" s="222" t="s">
        <v>2269</v>
      </c>
      <c r="B48" s="222" t="s">
        <v>2400</v>
      </c>
      <c r="C48" s="253">
        <v>2.02</v>
      </c>
    </row>
    <row r="49" spans="1:5" s="46" customFormat="1" ht="14.4">
      <c r="A49" s="224" t="s">
        <v>2401</v>
      </c>
      <c r="B49" s="224" t="s">
        <v>2402</v>
      </c>
      <c r="C49" s="263">
        <v>153613.35</v>
      </c>
    </row>
    <row r="50" spans="1:5" s="46" customFormat="1" ht="14.4">
      <c r="A50" s="222" t="s">
        <v>2230</v>
      </c>
      <c r="B50" s="222" t="s">
        <v>2403</v>
      </c>
      <c r="C50" s="253">
        <v>88361.63</v>
      </c>
      <c r="E50" s="21"/>
    </row>
    <row r="51" spans="1:5" s="46" customFormat="1" ht="14.4">
      <c r="A51" s="222" t="s">
        <v>2226</v>
      </c>
      <c r="B51" s="222" t="s">
        <v>2404</v>
      </c>
      <c r="C51" s="253">
        <v>0</v>
      </c>
      <c r="E51" s="21"/>
    </row>
    <row r="52" spans="1:5" ht="14.4">
      <c r="A52" s="222" t="s">
        <v>2237</v>
      </c>
      <c r="B52" s="222" t="s">
        <v>2405</v>
      </c>
      <c r="C52" s="253">
        <v>0</v>
      </c>
    </row>
    <row r="53" spans="1:5" ht="14.4">
      <c r="A53" s="222" t="s">
        <v>2226</v>
      </c>
      <c r="B53" s="222" t="s">
        <v>2294</v>
      </c>
      <c r="C53" s="253">
        <v>0</v>
      </c>
    </row>
    <row r="54" spans="1:5" ht="14.4">
      <c r="A54" s="222" t="s">
        <v>2252</v>
      </c>
      <c r="B54" s="222" t="s">
        <v>2406</v>
      </c>
      <c r="C54" s="253">
        <v>40020</v>
      </c>
    </row>
    <row r="55" spans="1:5" ht="14.4">
      <c r="A55" s="222" t="s">
        <v>2257</v>
      </c>
      <c r="B55" s="222" t="s">
        <v>2400</v>
      </c>
      <c r="C55" s="253">
        <v>25231.72</v>
      </c>
    </row>
    <row r="56" spans="1:5" s="46" customFormat="1" ht="14.4">
      <c r="A56" s="224" t="s">
        <v>2230</v>
      </c>
      <c r="B56" s="224" t="s">
        <v>2407</v>
      </c>
      <c r="C56" s="263">
        <v>749996.72</v>
      </c>
      <c r="E56" s="43"/>
    </row>
    <row r="57" spans="1:5" s="46" customFormat="1" ht="14.4">
      <c r="A57" s="224" t="s">
        <v>2408</v>
      </c>
      <c r="B57" s="224" t="s">
        <v>2409</v>
      </c>
      <c r="C57" s="263">
        <v>120287.51</v>
      </c>
    </row>
    <row r="58" spans="1:5" s="46" customFormat="1" ht="14.4">
      <c r="A58" s="281" t="s">
        <v>2226</v>
      </c>
      <c r="B58" s="281" t="s">
        <v>2410</v>
      </c>
      <c r="C58" s="282">
        <v>132360</v>
      </c>
    </row>
    <row r="59" spans="1:5" s="46" customFormat="1" ht="14.4">
      <c r="A59" s="281" t="s">
        <v>2226</v>
      </c>
      <c r="B59" s="281" t="s">
        <v>2411</v>
      </c>
      <c r="C59" s="282">
        <v>-12072.49</v>
      </c>
    </row>
    <row r="60" spans="1:5" s="46" customFormat="1" ht="14.4">
      <c r="A60" s="224" t="s">
        <v>2412</v>
      </c>
      <c r="B60" s="224" t="s">
        <v>2413</v>
      </c>
      <c r="C60" s="263">
        <v>0</v>
      </c>
    </row>
    <row r="61" spans="1:5" s="46" customFormat="1" ht="14.4">
      <c r="A61" s="224" t="s">
        <v>2414</v>
      </c>
      <c r="B61" s="224" t="s">
        <v>2415</v>
      </c>
      <c r="C61" s="263">
        <v>629709.21</v>
      </c>
    </row>
    <row r="62" spans="1:5" ht="14.4">
      <c r="A62" s="232">
        <f>SUBTOTAL(3,A9:A61)</f>
        <v>53</v>
      </c>
      <c r="B62" s="232"/>
      <c r="C62" s="235"/>
    </row>
    <row r="63" spans="1:5" ht="14.4">
      <c r="A63"/>
      <c r="B63"/>
      <c r="C63" s="293"/>
    </row>
    <row r="64" spans="1:5" ht="14.4">
      <c r="A64"/>
      <c r="B64"/>
      <c r="C64" s="294">
        <f>C61-Bilans!D106</f>
        <v>0</v>
      </c>
    </row>
    <row r="65" spans="1:3">
      <c r="A65" s="63"/>
      <c r="B65" s="63"/>
      <c r="C65" s="53"/>
    </row>
    <row r="66" spans="1:3">
      <c r="A66" s="63"/>
      <c r="B66" s="63"/>
      <c r="C66" s="53"/>
    </row>
    <row r="67" spans="1:3">
      <c r="A67" s="63"/>
      <c r="B67" s="63"/>
      <c r="C67" s="53"/>
    </row>
    <row r="68" spans="1:3">
      <c r="A68" s="63"/>
      <c r="B68" s="63"/>
      <c r="C68" s="53"/>
    </row>
    <row r="69" spans="1:3">
      <c r="A69" s="63"/>
      <c r="B69" s="63"/>
      <c r="C69" s="53"/>
    </row>
    <row r="70" spans="1:3">
      <c r="A70" s="63"/>
      <c r="B70" s="63"/>
      <c r="C70" s="53"/>
    </row>
    <row r="71" spans="1:3">
      <c r="A71" s="63"/>
      <c r="B71" s="63"/>
      <c r="C71" s="53"/>
    </row>
    <row r="72" spans="1:3">
      <c r="A72" s="63"/>
      <c r="B72" s="63"/>
      <c r="C72" s="53"/>
    </row>
    <row r="73" spans="1:3">
      <c r="A73" s="63"/>
      <c r="B73" s="63"/>
      <c r="C73" s="53"/>
    </row>
    <row r="74" spans="1:3">
      <c r="A74" s="63"/>
      <c r="B74" s="63"/>
      <c r="C74" s="53"/>
    </row>
    <row r="75" spans="1:3">
      <c r="A75" s="63"/>
      <c r="B75" s="63"/>
      <c r="C75" s="53"/>
    </row>
    <row r="76" spans="1:3">
      <c r="A76" s="63"/>
      <c r="B76" s="63"/>
      <c r="C76" s="53"/>
    </row>
    <row r="77" spans="1:3">
      <c r="A77" s="63"/>
      <c r="B77" s="63"/>
      <c r="C77" s="53"/>
    </row>
    <row r="78" spans="1:3">
      <c r="A78" s="63"/>
      <c r="B78" s="63"/>
      <c r="C78" s="53"/>
    </row>
    <row r="79" spans="1:3">
      <c r="A79" s="63"/>
      <c r="B79" s="63"/>
      <c r="C79" s="53"/>
    </row>
    <row r="80" spans="1:3">
      <c r="A80" s="63"/>
      <c r="B80" s="63"/>
      <c r="C80" s="53"/>
    </row>
    <row r="81" spans="1:3">
      <c r="A81" s="63"/>
      <c r="B81" s="63"/>
      <c r="C81" s="53"/>
    </row>
    <row r="82" spans="1:3">
      <c r="A82" s="63"/>
      <c r="B82" s="63"/>
      <c r="C82" s="53"/>
    </row>
    <row r="83" spans="1:3">
      <c r="A83" s="63"/>
      <c r="B83" s="63"/>
      <c r="C83" s="53"/>
    </row>
    <row r="84" spans="1:3">
      <c r="A84" s="63"/>
      <c r="B84" s="63"/>
      <c r="C84" s="53"/>
    </row>
    <row r="85" spans="1:3">
      <c r="A85" s="63"/>
      <c r="B85" s="63"/>
      <c r="C85" s="53"/>
    </row>
    <row r="86" spans="1:3">
      <c r="A86" s="63"/>
      <c r="B86" s="63"/>
      <c r="C86" s="53"/>
    </row>
    <row r="87" spans="1:3">
      <c r="A87" s="63"/>
      <c r="B87" s="63"/>
      <c r="C87" s="53"/>
    </row>
    <row r="88" spans="1:3">
      <c r="A88" s="63"/>
      <c r="B88" s="63"/>
      <c r="C88" s="53"/>
    </row>
    <row r="89" spans="1:3">
      <c r="A89" s="63"/>
      <c r="B89" s="63"/>
      <c r="C89" s="53"/>
    </row>
    <row r="90" spans="1:3">
      <c r="A90" s="63"/>
      <c r="B90" s="63"/>
      <c r="C90" s="53"/>
    </row>
    <row r="91" spans="1:3">
      <c r="A91" s="63"/>
      <c r="B91" s="63"/>
      <c r="C91" s="53"/>
    </row>
    <row r="92" spans="1:3">
      <c r="A92" s="63"/>
      <c r="B92" s="63"/>
      <c r="C92" s="53"/>
    </row>
    <row r="93" spans="1:3">
      <c r="A93" s="63"/>
      <c r="B93" s="63"/>
      <c r="C93" s="53"/>
    </row>
    <row r="94" spans="1:3">
      <c r="A94" s="63"/>
      <c r="B94" s="63"/>
      <c r="C94" s="53"/>
    </row>
    <row r="95" spans="1:3">
      <c r="A95" s="63"/>
      <c r="B95" s="63"/>
      <c r="C95" s="53"/>
    </row>
    <row r="96" spans="1:3">
      <c r="A96" s="63"/>
      <c r="B96" s="63"/>
      <c r="C96" s="53"/>
    </row>
    <row r="97" spans="1:3">
      <c r="A97" s="63"/>
      <c r="B97" s="63"/>
      <c r="C97" s="53"/>
    </row>
    <row r="98" spans="1:3">
      <c r="A98" s="63"/>
      <c r="B98" s="63"/>
      <c r="C98" s="53"/>
    </row>
    <row r="99" spans="1:3">
      <c r="A99" s="63"/>
      <c r="B99" s="63"/>
      <c r="C99" s="53"/>
    </row>
    <row r="100" spans="1:3">
      <c r="A100" s="63"/>
      <c r="B100" s="63"/>
      <c r="C100" s="53"/>
    </row>
    <row r="101" spans="1:3">
      <c r="A101" s="63"/>
      <c r="B101" s="63"/>
      <c r="C101" s="53"/>
    </row>
    <row r="102" spans="1:3">
      <c r="A102" s="63"/>
      <c r="B102" s="63"/>
      <c r="C102" s="53"/>
    </row>
    <row r="103" spans="1:3">
      <c r="A103" s="63"/>
      <c r="B103" s="63"/>
      <c r="C103" s="53"/>
    </row>
    <row r="104" spans="1:3">
      <c r="A104" s="63"/>
      <c r="B104" s="63"/>
      <c r="C104" s="53"/>
    </row>
    <row r="105" spans="1:3">
      <c r="A105" s="63"/>
      <c r="B105" s="63"/>
      <c r="C105" s="53"/>
    </row>
    <row r="106" spans="1:3">
      <c r="A106" s="63"/>
      <c r="B106" s="63"/>
      <c r="C106" s="53"/>
    </row>
    <row r="107" spans="1:3">
      <c r="A107" s="63"/>
      <c r="B107" s="63"/>
      <c r="C107" s="53"/>
    </row>
    <row r="108" spans="1:3">
      <c r="A108" s="63"/>
      <c r="B108" s="63"/>
      <c r="C108" s="53"/>
    </row>
    <row r="109" spans="1:3">
      <c r="A109" s="63"/>
      <c r="B109" s="63"/>
      <c r="C109" s="53"/>
    </row>
    <row r="110" spans="1:3">
      <c r="A110" s="63"/>
      <c r="B110" s="63"/>
      <c r="C110" s="53"/>
    </row>
    <row r="111" spans="1:3">
      <c r="A111" s="63"/>
      <c r="B111" s="63"/>
      <c r="C111" s="53"/>
    </row>
    <row r="112" spans="1:3">
      <c r="A112" s="63"/>
      <c r="B112" s="63"/>
      <c r="C112" s="53"/>
    </row>
    <row r="113" spans="1:3">
      <c r="A113" s="63"/>
      <c r="B113" s="63"/>
      <c r="C113" s="53"/>
    </row>
    <row r="114" spans="1:3">
      <c r="A114" s="63"/>
      <c r="B114" s="63"/>
      <c r="C114" s="53"/>
    </row>
    <row r="115" spans="1:3">
      <c r="A115" s="63"/>
      <c r="B115" s="63"/>
      <c r="C115" s="53"/>
    </row>
    <row r="116" spans="1:3">
      <c r="A116" s="63"/>
      <c r="B116" s="63"/>
      <c r="C116" s="53"/>
    </row>
    <row r="117" spans="1:3">
      <c r="A117" s="63"/>
      <c r="B117" s="63"/>
      <c r="C117" s="53"/>
    </row>
    <row r="118" spans="1:3">
      <c r="A118" s="63"/>
      <c r="B118" s="63"/>
      <c r="C118" s="53"/>
    </row>
    <row r="119" spans="1:3">
      <c r="A119" s="63"/>
      <c r="B119" s="63"/>
      <c r="C119" s="53"/>
    </row>
    <row r="120" spans="1:3">
      <c r="A120" s="63"/>
      <c r="B120" s="63"/>
      <c r="C120" s="53"/>
    </row>
    <row r="121" spans="1:3">
      <c r="A121" s="63"/>
      <c r="B121" s="63"/>
      <c r="C121" s="53"/>
    </row>
    <row r="122" spans="1:3">
      <c r="A122" s="63"/>
      <c r="B122" s="63"/>
      <c r="C122" s="53"/>
    </row>
    <row r="123" spans="1:3">
      <c r="A123" s="63"/>
      <c r="B123" s="63"/>
      <c r="C123" s="53"/>
    </row>
    <row r="124" spans="1:3">
      <c r="A124" s="63"/>
      <c r="B124" s="63"/>
      <c r="C124" s="53"/>
    </row>
    <row r="125" spans="1:3">
      <c r="A125" s="63"/>
      <c r="B125" s="63"/>
      <c r="C125" s="53"/>
    </row>
  </sheetData>
  <sheetProtection formatCells="0" formatColumns="0" formatRows="0" insertRows="0" insertHyperlinks="0" sort="0" autoFilter="0" pivotTables="0"/>
  <protectedRanges>
    <protectedRange algorithmName="SHA-512" hashValue="UZ1yh61+cNSIAO4fia553jOE10Ge8TDNVm9a9uCHFtFwSGhT+454GbN/zciHsw0Tm8dIgC1egBCMvyD8uw+8jA==" saltValue="bj74xEauxSaZvYxjg+IhDg==" spinCount="100000" sqref="C44:C46 C53:C64 C14:C18 C22:C31 C37:C40" name="dane po korektach"/>
  </protectedRanges>
  <mergeCells count="1">
    <mergeCell ref="A1:C1"/>
  </mergeCells>
  <phoneticPr fontId="0" type="noConversion"/>
  <printOptions horizontalCentered="1" verticalCentered="1"/>
  <pageMargins left="0.78740157480314965" right="0.78740157480314965" top="0.35433070866141736" bottom="0.98425196850393704" header="0.27559055118110237" footer="0.51181102362204722"/>
  <pageSetup paperSize="9" scale="93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38">
    <tabColor rgb="FFFF0000"/>
  </sheetPr>
  <dimension ref="A1:F58"/>
  <sheetViews>
    <sheetView workbookViewId="0"/>
  </sheetViews>
  <sheetFormatPr defaultColWidth="9.109375" defaultRowHeight="14.4"/>
  <cols>
    <col min="1" max="16384" width="9.109375" style="121"/>
  </cols>
  <sheetData>
    <row r="1" spans="1:6">
      <c r="A1" s="121" t="s">
        <v>2416</v>
      </c>
      <c r="B1" s="121" t="s">
        <v>2417</v>
      </c>
      <c r="C1" s="121" t="s">
        <v>2418</v>
      </c>
      <c r="D1" s="121" t="s">
        <v>2419</v>
      </c>
      <c r="E1" s="121" t="s">
        <v>2420</v>
      </c>
      <c r="F1" s="121" t="s">
        <v>2421</v>
      </c>
    </row>
    <row r="2" spans="1:6">
      <c r="A2" s="121" t="s">
        <v>2422</v>
      </c>
      <c r="B2" s="121" t="s">
        <v>2423</v>
      </c>
      <c r="C2" s="121" t="s">
        <v>2424</v>
      </c>
      <c r="D2" s="121">
        <v>0</v>
      </c>
      <c r="E2" s="121">
        <v>0</v>
      </c>
      <c r="F2" s="121">
        <v>0</v>
      </c>
    </row>
    <row r="3" spans="1:6">
      <c r="A3" s="121" t="s">
        <v>2425</v>
      </c>
      <c r="B3" s="121" t="s">
        <v>2426</v>
      </c>
      <c r="C3" s="121" t="s">
        <v>2427</v>
      </c>
      <c r="D3" s="121">
        <v>0</v>
      </c>
      <c r="E3" s="121">
        <v>0</v>
      </c>
      <c r="F3" s="121">
        <v>0</v>
      </c>
    </row>
    <row r="4" spans="1:6">
      <c r="A4" s="121" t="s">
        <v>2428</v>
      </c>
      <c r="B4" s="121" t="s">
        <v>2429</v>
      </c>
      <c r="C4" s="121" t="s">
        <v>2430</v>
      </c>
      <c r="D4" s="121">
        <v>0</v>
      </c>
      <c r="E4" s="121">
        <v>0</v>
      </c>
      <c r="F4" s="121">
        <v>0</v>
      </c>
    </row>
    <row r="5" spans="1:6">
      <c r="A5" s="121" t="s">
        <v>2431</v>
      </c>
      <c r="B5" s="121" t="s">
        <v>2432</v>
      </c>
      <c r="C5" s="121" t="s">
        <v>2433</v>
      </c>
      <c r="D5" s="121">
        <v>0</v>
      </c>
      <c r="E5" s="121">
        <v>0</v>
      </c>
      <c r="F5" s="121">
        <v>0</v>
      </c>
    </row>
    <row r="6" spans="1:6">
      <c r="A6" s="121" t="s">
        <v>2434</v>
      </c>
      <c r="B6" s="121" t="s">
        <v>2435</v>
      </c>
      <c r="C6" s="121" t="s">
        <v>2436</v>
      </c>
      <c r="D6" s="121">
        <v>0</v>
      </c>
      <c r="E6" s="121">
        <v>0</v>
      </c>
      <c r="F6" s="121">
        <v>0</v>
      </c>
    </row>
    <row r="7" spans="1:6">
      <c r="A7" s="121" t="s">
        <v>2437</v>
      </c>
      <c r="B7" s="121" t="s">
        <v>2438</v>
      </c>
      <c r="C7" s="121" t="s">
        <v>2439</v>
      </c>
      <c r="D7" s="121">
        <v>0</v>
      </c>
      <c r="E7" s="121">
        <v>0</v>
      </c>
      <c r="F7" s="121">
        <v>0</v>
      </c>
    </row>
    <row r="8" spans="1:6">
      <c r="A8" s="121" t="s">
        <v>2440</v>
      </c>
      <c r="B8" s="121" t="s">
        <v>2441</v>
      </c>
      <c r="C8" s="121" t="s">
        <v>2442</v>
      </c>
      <c r="D8" s="121">
        <v>0</v>
      </c>
      <c r="E8" s="121">
        <v>0</v>
      </c>
      <c r="F8" s="121">
        <v>0</v>
      </c>
    </row>
    <row r="9" spans="1:6">
      <c r="A9" s="121" t="s">
        <v>2443</v>
      </c>
      <c r="B9" s="121" t="s">
        <v>2444</v>
      </c>
      <c r="C9" s="121" t="s">
        <v>2445</v>
      </c>
      <c r="D9" s="121">
        <v>0</v>
      </c>
      <c r="E9" s="121">
        <v>0</v>
      </c>
      <c r="F9" s="121">
        <v>0</v>
      </c>
    </row>
    <row r="10" spans="1:6">
      <c r="A10" s="121" t="s">
        <v>2446</v>
      </c>
      <c r="B10" s="121" t="s">
        <v>2447</v>
      </c>
      <c r="C10" s="121" t="s">
        <v>2448</v>
      </c>
      <c r="D10" s="121">
        <v>0</v>
      </c>
      <c r="E10" s="121">
        <v>0</v>
      </c>
      <c r="F10" s="121">
        <v>0</v>
      </c>
    </row>
    <row r="11" spans="1:6">
      <c r="A11" s="121" t="s">
        <v>2449</v>
      </c>
      <c r="B11" s="121" t="s">
        <v>2450</v>
      </c>
      <c r="C11" s="121" t="s">
        <v>2451</v>
      </c>
      <c r="D11" s="121">
        <v>0</v>
      </c>
      <c r="E11" s="121">
        <v>0</v>
      </c>
      <c r="F11" s="121">
        <v>0</v>
      </c>
    </row>
    <row r="12" spans="1:6">
      <c r="A12" s="121" t="s">
        <v>2452</v>
      </c>
      <c r="B12" s="121" t="s">
        <v>2453</v>
      </c>
      <c r="C12" s="121" t="s">
        <v>2454</v>
      </c>
      <c r="D12" s="121">
        <v>0</v>
      </c>
      <c r="E12" s="121">
        <v>0</v>
      </c>
      <c r="F12" s="121">
        <v>0</v>
      </c>
    </row>
    <row r="13" spans="1:6">
      <c r="A13" s="121" t="s">
        <v>2455</v>
      </c>
      <c r="B13" s="121" t="s">
        <v>2456</v>
      </c>
      <c r="C13" s="121" t="s">
        <v>2457</v>
      </c>
      <c r="D13" s="121">
        <v>0</v>
      </c>
      <c r="E13" s="121">
        <v>0</v>
      </c>
      <c r="F13" s="121">
        <v>0</v>
      </c>
    </row>
    <row r="14" spans="1:6">
      <c r="A14" s="121" t="s">
        <v>2458</v>
      </c>
      <c r="B14" s="121" t="s">
        <v>2459</v>
      </c>
      <c r="C14" s="121" t="s">
        <v>2427</v>
      </c>
      <c r="D14" s="121">
        <v>0</v>
      </c>
      <c r="E14" s="121">
        <v>0</v>
      </c>
      <c r="F14" s="121">
        <v>0</v>
      </c>
    </row>
    <row r="15" spans="1:6">
      <c r="A15" s="121" t="s">
        <v>2460</v>
      </c>
      <c r="B15" s="121" t="s">
        <v>2461</v>
      </c>
      <c r="C15" s="121" t="s">
        <v>2462</v>
      </c>
      <c r="D15" s="121">
        <v>0</v>
      </c>
      <c r="E15" s="121">
        <v>0</v>
      </c>
      <c r="F15" s="121">
        <v>0</v>
      </c>
    </row>
    <row r="16" spans="1:6">
      <c r="A16" s="121" t="s">
        <v>2463</v>
      </c>
      <c r="B16" s="121" t="s">
        <v>2464</v>
      </c>
      <c r="C16" s="121" t="s">
        <v>2465</v>
      </c>
      <c r="D16" s="121">
        <v>0</v>
      </c>
      <c r="E16" s="121">
        <v>0</v>
      </c>
      <c r="F16" s="121">
        <v>0</v>
      </c>
    </row>
    <row r="17" spans="1:6">
      <c r="A17" s="121" t="s">
        <v>2466</v>
      </c>
      <c r="B17" s="121" t="s">
        <v>2467</v>
      </c>
      <c r="C17" s="121" t="s">
        <v>2468</v>
      </c>
      <c r="D17" s="121">
        <v>0</v>
      </c>
      <c r="E17" s="121">
        <v>0</v>
      </c>
      <c r="F17" s="121">
        <v>0</v>
      </c>
    </row>
    <row r="18" spans="1:6">
      <c r="A18" s="121" t="s">
        <v>2469</v>
      </c>
      <c r="B18" s="121" t="s">
        <v>2470</v>
      </c>
      <c r="C18" s="121" t="s">
        <v>2471</v>
      </c>
      <c r="D18" s="121">
        <v>0</v>
      </c>
      <c r="E18" s="121">
        <v>0</v>
      </c>
      <c r="F18" s="121">
        <v>0</v>
      </c>
    </row>
    <row r="19" spans="1:6">
      <c r="A19" s="121" t="s">
        <v>2472</v>
      </c>
      <c r="B19" s="121" t="s">
        <v>2473</v>
      </c>
      <c r="C19" s="121" t="s">
        <v>2474</v>
      </c>
      <c r="D19" s="121">
        <v>0</v>
      </c>
      <c r="E19" s="121">
        <v>0</v>
      </c>
      <c r="F19" s="121">
        <v>0</v>
      </c>
    </row>
    <row r="20" spans="1:6">
      <c r="A20" s="121" t="s">
        <v>2475</v>
      </c>
      <c r="B20" s="121" t="s">
        <v>2476</v>
      </c>
      <c r="C20" s="121" t="s">
        <v>2477</v>
      </c>
      <c r="D20" s="121">
        <v>0</v>
      </c>
      <c r="E20" s="121">
        <v>0</v>
      </c>
      <c r="F20" s="121">
        <v>0</v>
      </c>
    </row>
    <row r="21" spans="1:6">
      <c r="A21" s="121" t="s">
        <v>2478</v>
      </c>
      <c r="B21" s="121" t="s">
        <v>2479</v>
      </c>
      <c r="C21" s="121" t="s">
        <v>2480</v>
      </c>
      <c r="D21" s="121">
        <v>0</v>
      </c>
      <c r="E21" s="121">
        <v>0</v>
      </c>
      <c r="F21" s="121">
        <v>0</v>
      </c>
    </row>
    <row r="22" spans="1:6">
      <c r="A22" s="121" t="s">
        <v>2481</v>
      </c>
      <c r="B22" s="121" t="s">
        <v>2482</v>
      </c>
      <c r="C22" s="121" t="s">
        <v>2483</v>
      </c>
      <c r="D22" s="121">
        <v>0</v>
      </c>
      <c r="E22" s="121">
        <v>0</v>
      </c>
      <c r="F22" s="121">
        <v>0</v>
      </c>
    </row>
    <row r="23" spans="1:6">
      <c r="A23" s="121" t="s">
        <v>2484</v>
      </c>
      <c r="B23" s="121" t="s">
        <v>2485</v>
      </c>
      <c r="C23" s="121" t="s">
        <v>2486</v>
      </c>
      <c r="D23" s="121">
        <v>0</v>
      </c>
      <c r="E23" s="121">
        <v>0</v>
      </c>
      <c r="F23" s="121">
        <v>0</v>
      </c>
    </row>
    <row r="24" spans="1:6">
      <c r="A24" s="121" t="s">
        <v>2487</v>
      </c>
      <c r="B24" s="121" t="s">
        <v>2488</v>
      </c>
      <c r="C24" s="121" t="s">
        <v>2489</v>
      </c>
      <c r="D24" s="121">
        <v>0</v>
      </c>
      <c r="E24" s="121">
        <v>0</v>
      </c>
      <c r="F24" s="121">
        <v>0</v>
      </c>
    </row>
    <row r="25" spans="1:6">
      <c r="A25" s="121" t="s">
        <v>2490</v>
      </c>
      <c r="B25" s="121" t="s">
        <v>2491</v>
      </c>
      <c r="C25" s="121" t="s">
        <v>2492</v>
      </c>
      <c r="D25" s="121">
        <v>0</v>
      </c>
      <c r="E25" s="121">
        <v>0</v>
      </c>
      <c r="F25" s="121">
        <v>0</v>
      </c>
    </row>
    <row r="26" spans="1:6">
      <c r="A26" s="121" t="s">
        <v>2493</v>
      </c>
      <c r="B26" s="121" t="s">
        <v>2494</v>
      </c>
      <c r="C26" s="121" t="s">
        <v>2436</v>
      </c>
      <c r="D26" s="121">
        <v>0</v>
      </c>
      <c r="E26" s="121">
        <v>0</v>
      </c>
      <c r="F26" s="121">
        <v>0</v>
      </c>
    </row>
    <row r="27" spans="1:6">
      <c r="A27" s="121" t="s">
        <v>2495</v>
      </c>
      <c r="B27" s="121" t="s">
        <v>2496</v>
      </c>
      <c r="C27" s="121" t="s">
        <v>2497</v>
      </c>
      <c r="D27" s="121">
        <v>0</v>
      </c>
      <c r="E27" s="121">
        <v>0</v>
      </c>
      <c r="F27" s="121">
        <v>0</v>
      </c>
    </row>
    <row r="28" spans="1:6">
      <c r="A28" s="121" t="s">
        <v>2498</v>
      </c>
      <c r="B28" s="121" t="s">
        <v>2499</v>
      </c>
      <c r="C28" s="121" t="s">
        <v>2500</v>
      </c>
      <c r="D28" s="121">
        <v>0</v>
      </c>
      <c r="E28" s="121">
        <v>0</v>
      </c>
      <c r="F28" s="121">
        <v>0</v>
      </c>
    </row>
    <row r="29" spans="1:6">
      <c r="A29" s="121" t="s">
        <v>2501</v>
      </c>
      <c r="B29" s="121" t="s">
        <v>2502</v>
      </c>
      <c r="C29" s="121" t="s">
        <v>2503</v>
      </c>
      <c r="D29" s="121">
        <v>0</v>
      </c>
      <c r="E29" s="121">
        <v>0</v>
      </c>
      <c r="F29" s="121">
        <v>0</v>
      </c>
    </row>
    <row r="30" spans="1:6">
      <c r="A30" s="121" t="s">
        <v>2504</v>
      </c>
      <c r="B30" s="121" t="s">
        <v>2505</v>
      </c>
      <c r="C30" s="121" t="s">
        <v>2471</v>
      </c>
      <c r="D30" s="121">
        <v>0</v>
      </c>
      <c r="E30" s="121">
        <v>0</v>
      </c>
      <c r="F30" s="121">
        <v>0</v>
      </c>
    </row>
    <row r="31" spans="1:6">
      <c r="A31" s="121" t="s">
        <v>2506</v>
      </c>
      <c r="B31" s="121" t="s">
        <v>2507</v>
      </c>
      <c r="C31" s="121" t="s">
        <v>2474</v>
      </c>
      <c r="D31" s="121">
        <v>0</v>
      </c>
      <c r="E31" s="121">
        <v>0</v>
      </c>
      <c r="F31" s="121">
        <v>0</v>
      </c>
    </row>
    <row r="32" spans="1:6">
      <c r="A32" s="121" t="s">
        <v>2508</v>
      </c>
      <c r="B32" s="121" t="s">
        <v>2509</v>
      </c>
      <c r="C32" s="121" t="s">
        <v>2510</v>
      </c>
      <c r="D32" s="121">
        <v>0</v>
      </c>
      <c r="E32" s="121">
        <v>0</v>
      </c>
      <c r="F32" s="121">
        <v>0</v>
      </c>
    </row>
    <row r="33" spans="1:6">
      <c r="A33" s="121" t="s">
        <v>2511</v>
      </c>
      <c r="B33" s="121" t="s">
        <v>2512</v>
      </c>
      <c r="C33" s="121" t="s">
        <v>2513</v>
      </c>
      <c r="D33" s="121">
        <v>0</v>
      </c>
      <c r="E33" s="121">
        <v>0</v>
      </c>
      <c r="F33" s="121">
        <v>0</v>
      </c>
    </row>
    <row r="34" spans="1:6">
      <c r="A34" s="121" t="s">
        <v>2514</v>
      </c>
      <c r="B34" s="121" t="s">
        <v>2515</v>
      </c>
      <c r="C34" s="121" t="s">
        <v>2516</v>
      </c>
      <c r="D34" s="121">
        <v>0</v>
      </c>
      <c r="E34" s="121">
        <v>0</v>
      </c>
      <c r="F34" s="121">
        <v>0</v>
      </c>
    </row>
    <row r="35" spans="1:6">
      <c r="A35" s="121" t="s">
        <v>2517</v>
      </c>
      <c r="B35" s="121" t="s">
        <v>2518</v>
      </c>
      <c r="C35" s="121" t="s">
        <v>2519</v>
      </c>
      <c r="D35" s="121">
        <v>0</v>
      </c>
      <c r="E35" s="121">
        <v>0</v>
      </c>
      <c r="F35" s="121">
        <v>0</v>
      </c>
    </row>
    <row r="36" spans="1:6">
      <c r="A36" s="121" t="s">
        <v>2520</v>
      </c>
      <c r="B36" s="121" t="s">
        <v>2521</v>
      </c>
      <c r="C36" s="121" t="s">
        <v>2522</v>
      </c>
      <c r="D36" s="121">
        <v>0</v>
      </c>
      <c r="E36" s="121">
        <v>0</v>
      </c>
      <c r="F36" s="121">
        <v>0</v>
      </c>
    </row>
    <row r="37" spans="1:6">
      <c r="A37" s="121" t="s">
        <v>2523</v>
      </c>
      <c r="B37" s="121" t="s">
        <v>2524</v>
      </c>
      <c r="C37" s="121" t="s">
        <v>2427</v>
      </c>
      <c r="D37" s="121">
        <v>0</v>
      </c>
      <c r="E37" s="121">
        <v>0</v>
      </c>
      <c r="F37" s="121">
        <v>0</v>
      </c>
    </row>
    <row r="38" spans="1:6">
      <c r="A38" s="121" t="s">
        <v>2525</v>
      </c>
      <c r="B38" s="121" t="s">
        <v>2526</v>
      </c>
      <c r="C38" s="121" t="s">
        <v>2527</v>
      </c>
      <c r="D38" s="121">
        <v>0</v>
      </c>
      <c r="E38" s="121">
        <v>0</v>
      </c>
      <c r="F38" s="121">
        <v>0</v>
      </c>
    </row>
    <row r="39" spans="1:6">
      <c r="A39" s="121" t="s">
        <v>2528</v>
      </c>
      <c r="B39" s="121" t="s">
        <v>2529</v>
      </c>
      <c r="C39" s="121" t="s">
        <v>2530</v>
      </c>
      <c r="D39" s="121">
        <v>0</v>
      </c>
      <c r="E39" s="121">
        <v>0</v>
      </c>
      <c r="F39" s="121">
        <v>0</v>
      </c>
    </row>
    <row r="40" spans="1:6">
      <c r="A40" s="121" t="s">
        <v>2531</v>
      </c>
      <c r="B40" s="121" t="s">
        <v>2532</v>
      </c>
      <c r="C40" s="121" t="s">
        <v>2533</v>
      </c>
      <c r="D40" s="121">
        <v>0</v>
      </c>
      <c r="E40" s="121">
        <v>0</v>
      </c>
      <c r="F40" s="121">
        <v>0</v>
      </c>
    </row>
    <row r="41" spans="1:6">
      <c r="A41" s="121" t="s">
        <v>2534</v>
      </c>
      <c r="B41" s="121" t="s">
        <v>2535</v>
      </c>
      <c r="C41" s="121" t="s">
        <v>2536</v>
      </c>
      <c r="D41" s="121">
        <v>0</v>
      </c>
      <c r="E41" s="121">
        <v>0</v>
      </c>
      <c r="F41" s="121">
        <v>0</v>
      </c>
    </row>
    <row r="42" spans="1:6">
      <c r="A42" s="121" t="s">
        <v>2537</v>
      </c>
      <c r="B42" s="121" t="s">
        <v>2538</v>
      </c>
      <c r="C42" s="121" t="s">
        <v>2436</v>
      </c>
      <c r="D42" s="121">
        <v>0</v>
      </c>
      <c r="E42" s="121">
        <v>0</v>
      </c>
      <c r="F42" s="121">
        <v>0</v>
      </c>
    </row>
    <row r="43" spans="1:6">
      <c r="A43" s="121" t="s">
        <v>2539</v>
      </c>
      <c r="B43" s="121" t="s">
        <v>2540</v>
      </c>
      <c r="C43" s="121" t="s">
        <v>2541</v>
      </c>
      <c r="D43" s="121">
        <v>0</v>
      </c>
      <c r="E43" s="121">
        <v>0</v>
      </c>
      <c r="F43" s="121">
        <v>0</v>
      </c>
    </row>
    <row r="44" spans="1:6">
      <c r="A44" s="121" t="s">
        <v>2542</v>
      </c>
      <c r="B44" s="121" t="s">
        <v>2543</v>
      </c>
      <c r="C44" s="121" t="s">
        <v>2544</v>
      </c>
      <c r="D44" s="121">
        <v>0</v>
      </c>
      <c r="E44" s="121">
        <v>0</v>
      </c>
      <c r="F44" s="121">
        <v>0</v>
      </c>
    </row>
    <row r="45" spans="1:6">
      <c r="A45" s="121" t="s">
        <v>2545</v>
      </c>
      <c r="B45" s="121" t="s">
        <v>2546</v>
      </c>
      <c r="C45" s="121" t="s">
        <v>2547</v>
      </c>
      <c r="D45" s="121">
        <v>0</v>
      </c>
      <c r="E45" s="121">
        <v>0</v>
      </c>
      <c r="F45" s="121">
        <v>0</v>
      </c>
    </row>
    <row r="46" spans="1:6">
      <c r="A46" s="121" t="s">
        <v>2548</v>
      </c>
      <c r="B46" s="121" t="s">
        <v>2549</v>
      </c>
      <c r="C46" s="121" t="s">
        <v>2550</v>
      </c>
      <c r="D46" s="121">
        <v>0</v>
      </c>
      <c r="E46" s="121">
        <v>0</v>
      </c>
      <c r="F46" s="121">
        <v>0</v>
      </c>
    </row>
    <row r="47" spans="1:6">
      <c r="A47" s="121" t="s">
        <v>2551</v>
      </c>
      <c r="B47" s="121" t="s">
        <v>2552</v>
      </c>
      <c r="C47" s="121" t="s">
        <v>2553</v>
      </c>
      <c r="D47" s="121">
        <v>0</v>
      </c>
      <c r="E47" s="121">
        <v>0</v>
      </c>
      <c r="F47" s="121">
        <v>0</v>
      </c>
    </row>
    <row r="48" spans="1:6">
      <c r="A48" s="121" t="s">
        <v>2554</v>
      </c>
      <c r="B48" s="121" t="s">
        <v>2555</v>
      </c>
      <c r="C48" s="121" t="s">
        <v>2556</v>
      </c>
      <c r="D48" s="121">
        <v>0</v>
      </c>
      <c r="E48" s="121">
        <v>0</v>
      </c>
      <c r="F48" s="121">
        <v>0</v>
      </c>
    </row>
    <row r="49" spans="1:6">
      <c r="A49" s="121" t="s">
        <v>2557</v>
      </c>
      <c r="B49" s="121" t="s">
        <v>2558</v>
      </c>
      <c r="C49" s="121" t="s">
        <v>2559</v>
      </c>
      <c r="D49" s="121">
        <v>0</v>
      </c>
      <c r="E49" s="121">
        <v>0</v>
      </c>
      <c r="F49" s="121">
        <v>0</v>
      </c>
    </row>
    <row r="50" spans="1:6">
      <c r="A50" s="121" t="s">
        <v>2560</v>
      </c>
      <c r="B50" s="121" t="s">
        <v>2561</v>
      </c>
      <c r="C50" s="121" t="s">
        <v>2562</v>
      </c>
      <c r="D50" s="121">
        <v>0</v>
      </c>
      <c r="E50" s="121">
        <v>0</v>
      </c>
      <c r="F50" s="121">
        <v>0</v>
      </c>
    </row>
    <row r="51" spans="1:6">
      <c r="A51" s="121" t="s">
        <v>2563</v>
      </c>
      <c r="B51" s="121" t="s">
        <v>2564</v>
      </c>
      <c r="C51" s="121" t="s">
        <v>2565</v>
      </c>
      <c r="D51" s="121">
        <v>0</v>
      </c>
      <c r="E51" s="121">
        <v>0</v>
      </c>
      <c r="F51" s="121">
        <v>0</v>
      </c>
    </row>
    <row r="52" spans="1:6">
      <c r="A52" s="121" t="s">
        <v>2566</v>
      </c>
      <c r="B52" s="121" t="s">
        <v>2567</v>
      </c>
      <c r="C52" s="121" t="s">
        <v>2568</v>
      </c>
      <c r="D52" s="121">
        <v>0</v>
      </c>
      <c r="E52" s="121">
        <v>0</v>
      </c>
      <c r="F52" s="121">
        <v>0</v>
      </c>
    </row>
    <row r="53" spans="1:6">
      <c r="A53" s="121" t="s">
        <v>2569</v>
      </c>
      <c r="B53" s="121" t="s">
        <v>2570</v>
      </c>
      <c r="C53" s="121" t="s">
        <v>2571</v>
      </c>
      <c r="D53" s="121">
        <v>0</v>
      </c>
      <c r="E53" s="121">
        <v>0</v>
      </c>
      <c r="F53" s="121">
        <v>0</v>
      </c>
    </row>
    <row r="54" spans="1:6">
      <c r="A54" s="121" t="s">
        <v>2572</v>
      </c>
      <c r="B54" s="121" t="s">
        <v>2573</v>
      </c>
      <c r="C54" s="121" t="s">
        <v>2574</v>
      </c>
      <c r="D54" s="121">
        <v>0</v>
      </c>
      <c r="E54" s="121">
        <v>0</v>
      </c>
      <c r="F54" s="121">
        <v>0</v>
      </c>
    </row>
    <row r="55" spans="1:6">
      <c r="A55" s="121" t="s">
        <v>2575</v>
      </c>
      <c r="B55" s="121" t="s">
        <v>2576</v>
      </c>
      <c r="C55" s="121" t="s">
        <v>2577</v>
      </c>
      <c r="D55" s="121">
        <v>0</v>
      </c>
      <c r="E55" s="121">
        <v>0</v>
      </c>
      <c r="F55" s="121">
        <v>0</v>
      </c>
    </row>
    <row r="56" spans="1:6">
      <c r="A56" s="121" t="s">
        <v>2578</v>
      </c>
      <c r="B56" s="121" t="s">
        <v>2579</v>
      </c>
      <c r="C56" s="121" t="s">
        <v>2580</v>
      </c>
      <c r="D56" s="121">
        <v>0</v>
      </c>
      <c r="E56" s="121">
        <v>0</v>
      </c>
      <c r="F56" s="121">
        <v>0</v>
      </c>
    </row>
    <row r="57" spans="1:6">
      <c r="A57" s="121" t="s">
        <v>2581</v>
      </c>
      <c r="B57" s="121" t="s">
        <v>2582</v>
      </c>
      <c r="C57" s="121" t="s">
        <v>2583</v>
      </c>
      <c r="D57" s="121">
        <v>0</v>
      </c>
      <c r="E57" s="121">
        <v>0</v>
      </c>
      <c r="F57" s="121">
        <v>0</v>
      </c>
    </row>
    <row r="58" spans="1:6">
      <c r="A58" s="121" t="s">
        <v>2584</v>
      </c>
      <c r="B58" s="121" t="s">
        <v>2585</v>
      </c>
      <c r="C58" s="121" t="s">
        <v>2586</v>
      </c>
      <c r="D58" s="121">
        <v>0</v>
      </c>
      <c r="E58" s="121">
        <v>0</v>
      </c>
      <c r="F58" s="121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8">
    <pageSetUpPr fitToPage="1"/>
  </sheetPr>
  <dimension ref="B1:H153"/>
  <sheetViews>
    <sheetView showGridLines="0" view="pageBreakPreview" zoomScaleNormal="80" zoomScaleSheetLayoutView="100" workbookViewId="0">
      <selection activeCell="F16" sqref="F16"/>
    </sheetView>
  </sheetViews>
  <sheetFormatPr defaultColWidth="9.88671875" defaultRowHeight="13.2"/>
  <cols>
    <col min="1" max="1" width="9.88671875" style="21"/>
    <col min="2" max="2" width="3" style="21" customWidth="1"/>
    <col min="3" max="4" width="3.5546875" style="21" customWidth="1"/>
    <col min="5" max="5" width="62.109375" style="21" customWidth="1"/>
    <col min="6" max="6" width="14.44140625" style="18" customWidth="1"/>
    <col min="7" max="7" width="14.5546875" style="18" customWidth="1"/>
    <col min="8" max="8" width="12" style="21" customWidth="1"/>
    <col min="9" max="9" width="9.88671875" style="21" customWidth="1"/>
    <col min="10" max="10" width="7.44140625" style="21" customWidth="1"/>
    <col min="11" max="16384" width="9.88671875" style="21"/>
  </cols>
  <sheetData>
    <row r="1" spans="2:8">
      <c r="B1" s="325" t="s">
        <v>2587</v>
      </c>
      <c r="C1" s="325"/>
      <c r="D1" s="325"/>
      <c r="E1" s="325"/>
      <c r="F1" s="325"/>
      <c r="G1" s="325"/>
    </row>
    <row r="2" spans="2:8" ht="42" customHeight="1">
      <c r="B2" s="101"/>
      <c r="C2" s="101"/>
      <c r="D2" s="101"/>
      <c r="E2" s="101"/>
      <c r="F2" s="101"/>
      <c r="G2" s="101"/>
    </row>
    <row r="3" spans="2:8">
      <c r="B3" s="347" t="e">
        <f>nazwa_spolki&amp;", "&amp;siedziba</f>
        <v>#REF!</v>
      </c>
      <c r="C3" s="347"/>
      <c r="D3" s="347"/>
      <c r="E3" s="347"/>
      <c r="F3" s="347"/>
      <c r="G3" s="347"/>
    </row>
    <row r="4" spans="2:8">
      <c r="B4" s="347" t="e">
        <f>CHOOSE(jezyk,#REF!,#REF!,#REF!,#REF!)</f>
        <v>#REF!</v>
      </c>
      <c r="C4" s="347"/>
      <c r="D4" s="347"/>
      <c r="E4" s="347"/>
      <c r="F4" s="347"/>
      <c r="G4" s="347"/>
    </row>
    <row r="5" spans="2:8">
      <c r="B5" s="347" t="e">
        <f>CHOOSE(jezyk,#REF!,#REF!,#REF!,#REF!)</f>
        <v>#REF!</v>
      </c>
      <c r="C5" s="347"/>
      <c r="D5" s="347"/>
      <c r="E5" s="347"/>
      <c r="F5" s="347"/>
      <c r="G5" s="347"/>
    </row>
    <row r="6" spans="2:8">
      <c r="B6" s="347" t="e">
        <f>CHOOSE(jezyk,#REF!,#REF!,#REF!,#REF!)</f>
        <v>#REF!</v>
      </c>
      <c r="C6" s="347"/>
      <c r="D6" s="347"/>
      <c r="E6" s="347"/>
      <c r="F6" s="347"/>
      <c r="G6" s="347"/>
      <c r="H6" s="45"/>
    </row>
    <row r="7" spans="2:8">
      <c r="B7" s="60"/>
      <c r="C7" s="61"/>
      <c r="D7" s="61"/>
      <c r="E7" s="61"/>
      <c r="F7" s="62"/>
      <c r="G7" s="62"/>
    </row>
    <row r="8" spans="2:8">
      <c r="C8" s="63"/>
      <c r="D8" s="63"/>
      <c r="E8" s="63"/>
    </row>
    <row r="9" spans="2:8">
      <c r="C9" s="63"/>
      <c r="D9" s="63"/>
      <c r="E9" s="63"/>
      <c r="F9" s="53" t="e">
        <f>CHOOSE(jezyk,#REF!,#REF!,#REF!,#REF!)</f>
        <v>#REF!</v>
      </c>
      <c r="G9" s="26" t="e">
        <f>CHOOSE(jezyk,#REF!,#REF!,#REF!,#REF!)</f>
        <v>#REF!</v>
      </c>
    </row>
    <row r="10" spans="2:8">
      <c r="B10" s="36"/>
      <c r="C10" s="64"/>
      <c r="D10" s="64"/>
      <c r="E10" s="64"/>
      <c r="F10" s="65" t="s">
        <v>2588</v>
      </c>
      <c r="G10" s="65" t="s">
        <v>2588</v>
      </c>
    </row>
    <row r="11" spans="2:8">
      <c r="C11" s="63"/>
      <c r="D11" s="63"/>
      <c r="E11" s="63"/>
      <c r="F11" s="66"/>
      <c r="G11" s="66"/>
    </row>
    <row r="12" spans="2:8" s="46" customFormat="1">
      <c r="B12" s="27" t="s">
        <v>2423</v>
      </c>
      <c r="C12" s="69" t="e">
        <f>CHOOSE(jezyk,#REF!,#REF!,#REF!,#REF!)</f>
        <v>#REF!</v>
      </c>
      <c r="D12" s="30"/>
      <c r="F12" s="28">
        <f>SUM(F15:F16)</f>
        <v>0</v>
      </c>
      <c r="G12" s="28">
        <f>SUM(G15:G16)</f>
        <v>0</v>
      </c>
      <c r="H12" s="21"/>
    </row>
    <row r="13" spans="2:8" s="46" customFormat="1">
      <c r="B13" s="27"/>
      <c r="C13" s="30"/>
      <c r="D13" s="30"/>
      <c r="F13" s="66"/>
      <c r="G13" s="66"/>
      <c r="H13" s="21"/>
    </row>
    <row r="14" spans="2:8" s="46" customFormat="1">
      <c r="B14" s="27"/>
      <c r="D14" s="24" t="s">
        <v>2226</v>
      </c>
      <c r="E14" s="18" t="e">
        <f>CHOOSE(jezyk,#REF!,#REF!,#REF!,#REF!)</f>
        <v>#REF!</v>
      </c>
      <c r="F14" s="67"/>
      <c r="G14" s="67"/>
      <c r="H14" s="21"/>
    </row>
    <row r="15" spans="2:8">
      <c r="C15" s="23" t="s">
        <v>2589</v>
      </c>
      <c r="D15" s="24" t="e">
        <f>CHOOSE(jezyk,#REF!,#REF!,#REF!,#REF!)</f>
        <v>#REF!</v>
      </c>
      <c r="F15" s="67"/>
      <c r="G15" s="67"/>
    </row>
    <row r="16" spans="2:8">
      <c r="C16" s="23" t="s">
        <v>2590</v>
      </c>
      <c r="D16" s="24" t="e">
        <f>CHOOSE(jezyk,#REF!,#REF!,#REF!,#REF!)</f>
        <v>#REF!</v>
      </c>
      <c r="F16" s="67"/>
      <c r="G16" s="67"/>
    </row>
    <row r="17" spans="2:8">
      <c r="C17" s="23" t="s">
        <v>2221</v>
      </c>
      <c r="D17" s="23"/>
      <c r="E17" s="23"/>
      <c r="F17" s="21"/>
      <c r="G17" s="21"/>
    </row>
    <row r="18" spans="2:8" s="46" customFormat="1">
      <c r="B18" s="27" t="s">
        <v>2456</v>
      </c>
      <c r="C18" s="348" t="e">
        <f>CHOOSE(jezyk,#REF!,#REF!,#REF!,#REF!)</f>
        <v>#REF!</v>
      </c>
      <c r="D18" s="348"/>
      <c r="E18" s="348"/>
      <c r="F18" s="28">
        <f>SUM(F21:F22)</f>
        <v>0</v>
      </c>
      <c r="G18" s="28">
        <f>SUM(G21:G22)</f>
        <v>0</v>
      </c>
      <c r="H18" s="21"/>
    </row>
    <row r="19" spans="2:8" s="46" customFormat="1">
      <c r="B19" s="27"/>
      <c r="C19" s="30"/>
      <c r="D19" s="30"/>
      <c r="F19" s="66"/>
      <c r="G19" s="24"/>
      <c r="H19" s="21"/>
    </row>
    <row r="20" spans="2:8" s="46" customFormat="1">
      <c r="B20" s="27"/>
      <c r="C20" s="30"/>
      <c r="D20" s="24" t="s">
        <v>2226</v>
      </c>
      <c r="E20" s="18" t="e">
        <f>CHOOSE(jezyk,#REF!,#REF!,#REF!,#REF!)</f>
        <v>#REF!</v>
      </c>
      <c r="F20" s="67"/>
      <c r="G20" s="56"/>
      <c r="H20" s="21"/>
    </row>
    <row r="21" spans="2:8">
      <c r="C21" s="23" t="s">
        <v>2589</v>
      </c>
      <c r="D21" s="24" t="e">
        <f>CHOOSE(jezyk,#REF!,#REF!,#REF!,#REF!)</f>
        <v>#REF!</v>
      </c>
      <c r="F21" s="67"/>
      <c r="G21" s="56"/>
    </row>
    <row r="22" spans="2:8">
      <c r="C22" s="23" t="s">
        <v>2590</v>
      </c>
      <c r="D22" s="24" t="e">
        <f>CHOOSE(jezyk,#REF!,#REF!,#REF!,#REF!)</f>
        <v>#REF!</v>
      </c>
      <c r="F22" s="67"/>
      <c r="G22" s="56"/>
    </row>
    <row r="23" spans="2:8">
      <c r="C23" s="23"/>
      <c r="D23" s="23"/>
      <c r="E23" s="23"/>
      <c r="F23" s="66"/>
      <c r="G23" s="24"/>
    </row>
    <row r="24" spans="2:8" s="46" customFormat="1">
      <c r="B24" s="27" t="s">
        <v>2521</v>
      </c>
      <c r="C24" s="30" t="e">
        <f>CHOOSE(jezyk,#REF!,#REF!,#REF!,#REF!)</f>
        <v>#REF!</v>
      </c>
      <c r="D24" s="27"/>
      <c r="F24" s="68">
        <f>F12-F18</f>
        <v>0</v>
      </c>
      <c r="G24" s="68">
        <f>G12-G18</f>
        <v>0</v>
      </c>
    </row>
    <row r="25" spans="2:8">
      <c r="B25" s="23"/>
      <c r="C25" s="23" t="s">
        <v>2221</v>
      </c>
      <c r="D25" s="23"/>
      <c r="F25" s="66"/>
      <c r="G25" s="24"/>
    </row>
    <row r="26" spans="2:8" s="46" customFormat="1">
      <c r="B26" s="27" t="s">
        <v>2570</v>
      </c>
      <c r="C26" s="30" t="e">
        <f>CHOOSE(jezyk,#REF!,#REF!,#REF!,#REF!)</f>
        <v>#REF!</v>
      </c>
      <c r="D26" s="27"/>
      <c r="F26" s="67"/>
      <c r="G26" s="29"/>
      <c r="H26" s="21"/>
    </row>
    <row r="27" spans="2:8" s="46" customFormat="1">
      <c r="B27" s="27"/>
      <c r="C27" s="30"/>
      <c r="D27" s="27"/>
      <c r="F27" s="66"/>
      <c r="G27" s="24"/>
      <c r="H27" s="21"/>
    </row>
    <row r="28" spans="2:8" s="46" customFormat="1">
      <c r="B28" s="27" t="s">
        <v>2573</v>
      </c>
      <c r="C28" s="30" t="e">
        <f>CHOOSE(jezyk,#REF!,#REF!,#REF!,#REF!)</f>
        <v>#REF!</v>
      </c>
      <c r="D28" s="27"/>
      <c r="F28" s="67"/>
      <c r="G28" s="29"/>
      <c r="H28" s="21"/>
    </row>
    <row r="29" spans="2:8" s="46" customFormat="1">
      <c r="B29" s="27"/>
      <c r="C29" s="30"/>
      <c r="D29" s="27"/>
      <c r="F29" s="66"/>
      <c r="G29" s="24"/>
      <c r="H29" s="21"/>
    </row>
    <row r="30" spans="2:8" s="46" customFormat="1">
      <c r="B30" s="27" t="s">
        <v>2579</v>
      </c>
      <c r="C30" s="30" t="e">
        <f>CHOOSE(jezyk,#REF!,#REF!,#REF!,#REF!)</f>
        <v>#REF!</v>
      </c>
      <c r="D30" s="27"/>
      <c r="F30" s="28">
        <f>F24-SUM(F26:F28)</f>
        <v>0</v>
      </c>
      <c r="G30" s="28">
        <f>G24-SUM(G26:G28)</f>
        <v>0</v>
      </c>
    </row>
    <row r="31" spans="2:8" s="46" customFormat="1">
      <c r="B31" s="27"/>
      <c r="C31" s="30"/>
      <c r="D31" s="27"/>
      <c r="F31" s="66"/>
      <c r="G31" s="24"/>
      <c r="H31" s="21"/>
    </row>
    <row r="32" spans="2:8" s="46" customFormat="1">
      <c r="B32" s="27" t="s">
        <v>2582</v>
      </c>
      <c r="C32" s="30" t="e">
        <f>CHOOSE(jezyk,#REF!,#REF!,#REF!,#REF!)</f>
        <v>#REF!</v>
      </c>
      <c r="D32" s="27"/>
      <c r="F32" s="28">
        <f>SUM(F34:F37)</f>
        <v>0</v>
      </c>
      <c r="G32" s="28">
        <f>SUM(G34:G37)</f>
        <v>0</v>
      </c>
      <c r="H32" s="21"/>
    </row>
    <row r="33" spans="2:8" s="46" customFormat="1">
      <c r="B33" s="27"/>
      <c r="C33" s="30"/>
      <c r="D33" s="27"/>
      <c r="F33" s="66"/>
      <c r="G33" s="24"/>
      <c r="H33" s="21"/>
    </row>
    <row r="34" spans="2:8">
      <c r="C34" s="23" t="s">
        <v>2589</v>
      </c>
      <c r="D34" s="24" t="e">
        <f>CHOOSE(jezyk,#REF!,#REF!,#REF!,#REF!)</f>
        <v>#REF!</v>
      </c>
      <c r="E34" s="23"/>
      <c r="F34" s="67"/>
      <c r="G34" s="56"/>
    </row>
    <row r="35" spans="2:8">
      <c r="C35" s="23" t="s">
        <v>2590</v>
      </c>
      <c r="D35" s="24" t="e">
        <f>CHOOSE(jezyk,#REF!,#REF!,#REF!,#REF!)</f>
        <v>#REF!</v>
      </c>
      <c r="E35" s="23"/>
      <c r="F35" s="67"/>
      <c r="G35" s="56"/>
    </row>
    <row r="36" spans="2:8">
      <c r="C36" s="23" t="s">
        <v>2591</v>
      </c>
      <c r="D36" s="24" t="e">
        <f>CHOOSE(jezyk,#REF!,#REF!,#REF!,#REF!)</f>
        <v>#REF!</v>
      </c>
      <c r="E36" s="23"/>
      <c r="F36" s="67"/>
      <c r="G36" s="56"/>
    </row>
    <row r="37" spans="2:8">
      <c r="C37" s="23" t="s">
        <v>2592</v>
      </c>
      <c r="D37" s="24" t="e">
        <f>CHOOSE(jezyk,#REF!,#REF!,#REF!,#REF!)</f>
        <v>#REF!</v>
      </c>
      <c r="E37" s="23"/>
      <c r="F37" s="67"/>
      <c r="G37" s="56"/>
    </row>
    <row r="38" spans="2:8">
      <c r="C38" s="23" t="s">
        <v>2221</v>
      </c>
      <c r="D38" s="23"/>
      <c r="E38" s="23"/>
      <c r="F38" s="21"/>
      <c r="G38" s="21"/>
    </row>
    <row r="39" spans="2:8" s="46" customFormat="1">
      <c r="B39" s="27" t="s">
        <v>2593</v>
      </c>
      <c r="C39" s="30" t="e">
        <f>CHOOSE(jezyk,#REF!,#REF!,#REF!,#REF!)</f>
        <v>#REF!</v>
      </c>
      <c r="D39" s="27"/>
      <c r="F39" s="28">
        <f>SUM(F41:F43)</f>
        <v>0</v>
      </c>
      <c r="G39" s="28">
        <f>SUM(G41:G43)</f>
        <v>0</v>
      </c>
      <c r="H39" s="21"/>
    </row>
    <row r="40" spans="2:8" s="46" customFormat="1">
      <c r="B40" s="27"/>
      <c r="C40" s="30"/>
      <c r="D40" s="27"/>
      <c r="F40" s="66"/>
      <c r="G40" s="24"/>
      <c r="H40" s="21"/>
    </row>
    <row r="41" spans="2:8">
      <c r="C41" s="23" t="s">
        <v>2589</v>
      </c>
      <c r="D41" s="24" t="e">
        <f>CHOOSE(jezyk,#REF!,#REF!,#REF!,#REF!)</f>
        <v>#REF!</v>
      </c>
      <c r="F41" s="67"/>
      <c r="G41" s="56"/>
    </row>
    <row r="42" spans="2:8">
      <c r="C42" s="23" t="s">
        <v>2590</v>
      </c>
      <c r="D42" s="24" t="e">
        <f>CHOOSE(jezyk,#REF!,#REF!,#REF!,#REF!)</f>
        <v>#REF!</v>
      </c>
      <c r="F42" s="67"/>
      <c r="G42" s="56"/>
    </row>
    <row r="43" spans="2:8">
      <c r="C43" s="23" t="s">
        <v>2591</v>
      </c>
      <c r="D43" s="24" t="e">
        <f>CHOOSE(jezyk,#REF!,#REF!,#REF!,#REF!)</f>
        <v>#REF!</v>
      </c>
      <c r="E43" s="23"/>
      <c r="F43" s="67"/>
      <c r="G43" s="56"/>
    </row>
    <row r="44" spans="2:8">
      <c r="C44" s="23"/>
      <c r="D44" s="23"/>
      <c r="E44" s="27"/>
      <c r="F44" s="66"/>
      <c r="G44" s="24"/>
    </row>
    <row r="45" spans="2:8" s="46" customFormat="1">
      <c r="B45" s="46" t="s">
        <v>2589</v>
      </c>
      <c r="C45" s="30" t="e">
        <f>CHOOSE(jezyk,#REF!,#REF!,#REF!,#REF!)</f>
        <v>#REF!</v>
      </c>
      <c r="D45" s="27"/>
      <c r="E45" s="27"/>
      <c r="F45" s="68">
        <f>F30+F32-F39</f>
        <v>0</v>
      </c>
      <c r="G45" s="68">
        <f>G30+G32-G39</f>
        <v>0</v>
      </c>
    </row>
    <row r="46" spans="2:8">
      <c r="C46" s="23" t="s">
        <v>2221</v>
      </c>
      <c r="D46" s="23"/>
      <c r="E46" s="23"/>
      <c r="F46" s="66"/>
      <c r="G46" s="24"/>
    </row>
    <row r="47" spans="2:8" s="46" customFormat="1">
      <c r="B47" s="27" t="s">
        <v>2594</v>
      </c>
      <c r="C47" s="30" t="e">
        <f>CHOOSE(jezyk,#REF!,#REF!,#REF!,#REF!)</f>
        <v>#REF!</v>
      </c>
      <c r="D47" s="27"/>
      <c r="F47" s="55">
        <f>SUM(F49,F54,F56,F58,F59)</f>
        <v>0</v>
      </c>
      <c r="G47" s="55">
        <f>SUM(G49,G54,G56,G58,G59)</f>
        <v>0</v>
      </c>
      <c r="H47" s="21"/>
    </row>
    <row r="48" spans="2:8" s="46" customFormat="1">
      <c r="B48" s="27"/>
      <c r="C48" s="30"/>
      <c r="D48" s="27"/>
      <c r="F48" s="66"/>
      <c r="G48" s="57"/>
      <c r="H48" s="21"/>
    </row>
    <row r="49" spans="2:8">
      <c r="C49" s="23" t="s">
        <v>2589</v>
      </c>
      <c r="D49" s="24" t="e">
        <f>CHOOSE(jezyk,#REF!,#REF!,#REF!,#REF!)</f>
        <v>#REF!</v>
      </c>
      <c r="E49" s="23"/>
      <c r="F49" s="55">
        <f>F50+F52</f>
        <v>0</v>
      </c>
      <c r="G49" s="55">
        <f>G50+G52</f>
        <v>0</v>
      </c>
    </row>
    <row r="50" spans="2:8">
      <c r="C50" s="23"/>
      <c r="D50" s="23" t="s">
        <v>2595</v>
      </c>
      <c r="E50" s="24" t="e">
        <f>CHOOSE(jezyk,#REF!,#REF!,#REF!,#REF!)</f>
        <v>#REF!</v>
      </c>
      <c r="F50" s="67"/>
      <c r="G50" s="56"/>
    </row>
    <row r="51" spans="2:8">
      <c r="C51" s="23"/>
      <c r="D51" s="23" t="s">
        <v>2226</v>
      </c>
      <c r="E51" s="24" t="e">
        <f>CHOOSE(jezyk,#REF!,#REF!,#REF!,#REF!)</f>
        <v>#REF!</v>
      </c>
      <c r="F51" s="67"/>
      <c r="G51" s="56"/>
    </row>
    <row r="52" spans="2:8">
      <c r="C52" s="23"/>
      <c r="D52" s="23" t="s">
        <v>2596</v>
      </c>
      <c r="E52" s="24" t="e">
        <f>CHOOSE(jezyk,#REF!,#REF!,#REF!,#REF!)</f>
        <v>#REF!</v>
      </c>
      <c r="F52" s="67"/>
      <c r="G52" s="56"/>
    </row>
    <row r="53" spans="2:8">
      <c r="C53" s="23"/>
      <c r="D53" s="23" t="s">
        <v>2226</v>
      </c>
      <c r="E53" s="24" t="e">
        <f>E51</f>
        <v>#REF!</v>
      </c>
      <c r="F53" s="67"/>
      <c r="G53" s="56"/>
    </row>
    <row r="54" spans="2:8">
      <c r="C54" s="23" t="s">
        <v>2590</v>
      </c>
      <c r="D54" s="24" t="e">
        <f>CHOOSE(jezyk,#REF!,#REF!,#REF!,#REF!)</f>
        <v>#REF!</v>
      </c>
      <c r="E54" s="23"/>
      <c r="F54" s="67"/>
      <c r="G54" s="56"/>
    </row>
    <row r="55" spans="2:8">
      <c r="C55" s="23"/>
      <c r="D55" s="23" t="s">
        <v>2226</v>
      </c>
      <c r="E55" s="24" t="e">
        <f>CHOOSE(jezyk,#REF!,#REF!,#REF!,#REF!)</f>
        <v>#REF!</v>
      </c>
      <c r="F55" s="67"/>
      <c r="G55" s="56"/>
    </row>
    <row r="56" spans="2:8">
      <c r="C56" s="23" t="s">
        <v>2591</v>
      </c>
      <c r="D56" s="24" t="e">
        <f>CHOOSE(jezyk,#REF!,#REF!,#REF!,#REF!)</f>
        <v>#REF!</v>
      </c>
      <c r="E56" s="23"/>
      <c r="F56" s="67"/>
      <c r="G56" s="56"/>
    </row>
    <row r="57" spans="2:8">
      <c r="C57" s="23"/>
      <c r="D57" s="23" t="s">
        <v>2226</v>
      </c>
      <c r="E57" s="24" t="e">
        <f>CHOOSE(jezyk,#REF!,#REF!,#REF!,#REF!)</f>
        <v>#REF!</v>
      </c>
      <c r="F57" s="67"/>
      <c r="G57" s="56"/>
    </row>
    <row r="58" spans="2:8">
      <c r="C58" s="23" t="s">
        <v>2592</v>
      </c>
      <c r="D58" s="24" t="e">
        <f>CHOOSE(jezyk,#REF!,#REF!,#REF!,#REF!)</f>
        <v>#REF!</v>
      </c>
      <c r="E58" s="23"/>
      <c r="F58" s="67"/>
      <c r="G58" s="56"/>
    </row>
    <row r="59" spans="2:8">
      <c r="C59" s="21" t="s">
        <v>2597</v>
      </c>
      <c r="D59" s="24" t="e">
        <f>CHOOSE(jezyk,#REF!,#REF!,#REF!,#REF!)</f>
        <v>#REF!</v>
      </c>
      <c r="E59" s="23"/>
      <c r="F59" s="67"/>
      <c r="G59" s="56"/>
    </row>
    <row r="60" spans="2:8">
      <c r="C60" s="27" t="s">
        <v>2221</v>
      </c>
      <c r="D60" s="27"/>
      <c r="E60" s="23"/>
      <c r="F60" s="66"/>
      <c r="G60" s="24"/>
    </row>
    <row r="61" spans="2:8" s="46" customFormat="1">
      <c r="B61" s="27" t="s">
        <v>2598</v>
      </c>
      <c r="C61" s="30" t="e">
        <f>CHOOSE(jezyk,#REF!,#REF!,#REF!,#REF!)</f>
        <v>#REF!</v>
      </c>
      <c r="D61" s="27"/>
      <c r="F61" s="28">
        <f>SUM(F63,F65,F67,F68)</f>
        <v>0</v>
      </c>
      <c r="G61" s="28">
        <f>SUM(G63,G65,G67,G68)</f>
        <v>0</v>
      </c>
      <c r="H61" s="21"/>
    </row>
    <row r="62" spans="2:8" s="46" customFormat="1">
      <c r="B62" s="27"/>
      <c r="C62" s="30"/>
      <c r="D62" s="27"/>
      <c r="F62" s="66"/>
      <c r="G62" s="24"/>
      <c r="H62" s="21"/>
    </row>
    <row r="63" spans="2:8">
      <c r="C63" s="23" t="s">
        <v>2589</v>
      </c>
      <c r="D63" s="24" t="e">
        <f>CHOOSE(jezyk,#REF!,#REF!,#REF!,#REF!)</f>
        <v>#REF!</v>
      </c>
      <c r="F63" s="67"/>
      <c r="G63" s="56"/>
    </row>
    <row r="64" spans="2:8">
      <c r="D64" s="21" t="s">
        <v>2226</v>
      </c>
      <c r="E64" s="24" t="e">
        <f>CHOOSE(jezyk,#REF!,#REF!,#REF!,#REF!)</f>
        <v>#REF!</v>
      </c>
      <c r="F64" s="67"/>
      <c r="G64" s="56"/>
    </row>
    <row r="65" spans="2:8">
      <c r="C65" s="23" t="s">
        <v>2590</v>
      </c>
      <c r="D65" s="24" t="e">
        <f>CHOOSE(jezyk,#REF!,#REF!,#REF!,#REF!)</f>
        <v>#REF!</v>
      </c>
      <c r="E65" s="23"/>
      <c r="F65" s="67"/>
      <c r="G65" s="56"/>
    </row>
    <row r="66" spans="2:8">
      <c r="C66" s="23"/>
      <c r="D66" s="23" t="s">
        <v>2226</v>
      </c>
      <c r="E66" s="24" t="e">
        <f>E57</f>
        <v>#REF!</v>
      </c>
      <c r="F66" s="67"/>
      <c r="G66" s="56"/>
    </row>
    <row r="67" spans="2:8">
      <c r="C67" s="23" t="s">
        <v>2591</v>
      </c>
      <c r="D67" s="24" t="e">
        <f>CHOOSE(jezyk,#REF!,#REF!,#REF!,#REF!)</f>
        <v>#REF!</v>
      </c>
      <c r="E67" s="23"/>
      <c r="F67" s="67"/>
      <c r="G67" s="56"/>
    </row>
    <row r="68" spans="2:8">
      <c r="C68" s="23" t="s">
        <v>2592</v>
      </c>
      <c r="D68" s="24" t="e">
        <f>CHOOSE(jezyk,#REF!,#REF!,#REF!,#REF!)</f>
        <v>#REF!</v>
      </c>
      <c r="E68" s="23"/>
      <c r="F68" s="67"/>
      <c r="G68" s="56"/>
    </row>
    <row r="69" spans="2:8">
      <c r="C69" s="27"/>
      <c r="D69" s="27"/>
      <c r="E69" s="23"/>
      <c r="F69" s="66"/>
      <c r="G69" s="24"/>
    </row>
    <row r="70" spans="2:8" s="46" customFormat="1">
      <c r="B70" s="27" t="s">
        <v>2599</v>
      </c>
      <c r="C70" s="30" t="e">
        <f>CHOOSE(jezyk,#REF!,#REF!,#REF!,#REF!)</f>
        <v>#REF!</v>
      </c>
      <c r="D70" s="27"/>
      <c r="F70" s="68">
        <f>F45+F47-F61</f>
        <v>0</v>
      </c>
      <c r="G70" s="68">
        <f>G45+G47-G61</f>
        <v>0</v>
      </c>
    </row>
    <row r="71" spans="2:8">
      <c r="B71" s="23"/>
      <c r="C71" s="27" t="s">
        <v>2221</v>
      </c>
      <c r="D71" s="27"/>
      <c r="F71" s="66"/>
      <c r="G71" s="24"/>
    </row>
    <row r="72" spans="2:8" s="46" customFormat="1">
      <c r="B72" s="27" t="s">
        <v>2600</v>
      </c>
      <c r="C72" s="30" t="e">
        <f>CHOOSE(jezyk,#REF!,#REF!,#REF!,#REF!)</f>
        <v>#REF!</v>
      </c>
      <c r="D72" s="27"/>
      <c r="F72" s="29"/>
      <c r="G72" s="29"/>
      <c r="H72" s="44" t="e">
        <f>F72-#REF!</f>
        <v>#REF!</v>
      </c>
    </row>
    <row r="73" spans="2:8">
      <c r="D73" s="23"/>
      <c r="E73" s="23"/>
      <c r="F73" s="66"/>
    </row>
    <row r="74" spans="2:8">
      <c r="B74" s="46" t="s">
        <v>2601</v>
      </c>
      <c r="C74" s="30" t="e">
        <f>CHOOSE(jezyk,#REF!,#REF!,#REF!,#REF!)</f>
        <v>#REF!</v>
      </c>
      <c r="D74" s="23"/>
      <c r="E74" s="23"/>
      <c r="F74" s="67"/>
      <c r="G74" s="29"/>
    </row>
    <row r="75" spans="2:8">
      <c r="B75" s="48"/>
      <c r="C75" s="31" t="s">
        <v>2221</v>
      </c>
      <c r="D75" s="31"/>
      <c r="E75" s="48"/>
      <c r="F75" s="48"/>
      <c r="G75" s="32"/>
    </row>
    <row r="76" spans="2:8">
      <c r="C76" s="27" t="s">
        <v>2221</v>
      </c>
      <c r="D76" s="27"/>
      <c r="G76" s="24"/>
    </row>
    <row r="77" spans="2:8" s="46" customFormat="1">
      <c r="B77" s="43" t="s">
        <v>2602</v>
      </c>
      <c r="C77" s="30" t="e">
        <f>CHOOSE(jezyk,#REF!,#REF!,#REF!,#REF!)</f>
        <v>#REF!</v>
      </c>
      <c r="D77" s="27"/>
      <c r="E77" s="43"/>
      <c r="F77" s="54">
        <f>F70-SUM(F72,F74)</f>
        <v>0</v>
      </c>
      <c r="G77" s="54">
        <f>G70-SUM(G72,G74)</f>
        <v>0</v>
      </c>
      <c r="H77" s="45"/>
    </row>
    <row r="78" spans="2:8" ht="13.8" thickBot="1">
      <c r="B78" s="196"/>
      <c r="C78" s="196"/>
      <c r="D78" s="196"/>
      <c r="E78" s="196"/>
      <c r="F78" s="197"/>
      <c r="G78" s="197"/>
    </row>
    <row r="80" spans="2:8">
      <c r="B80" s="21" t="e">
        <f>siedziba&amp;", "&amp;#REF!</f>
        <v>#REF!</v>
      </c>
      <c r="F80" s="66"/>
    </row>
    <row r="81" spans="3:7">
      <c r="E81" s="49" t="e">
        <f>CHOOSE(jezyk,#REF!,#REF!,#REF!,#REF!)</f>
        <v>#REF!</v>
      </c>
      <c r="F81" s="346" t="e">
        <f>CHOOSE(jezyk,#REF!,#REF!,#REF!,#REF!)</f>
        <v>#REF!</v>
      </c>
      <c r="G81" s="346"/>
    </row>
    <row r="82" spans="3:7">
      <c r="C82" s="63"/>
      <c r="D82" s="63"/>
      <c r="E82" s="63"/>
      <c r="F82" s="53"/>
      <c r="G82" s="53"/>
    </row>
    <row r="83" spans="3:7">
      <c r="C83" s="63"/>
      <c r="D83" s="63"/>
      <c r="E83" s="63" t="s">
        <v>2603</v>
      </c>
      <c r="F83" s="44" t="e">
        <f>F77-Bilans!#REF!</f>
        <v>#REF!</v>
      </c>
      <c r="G83" s="44" t="e">
        <f>G77-Bilans!#REF!</f>
        <v>#REF!</v>
      </c>
    </row>
    <row r="84" spans="3:7">
      <c r="C84" s="63"/>
      <c r="D84" s="63"/>
      <c r="E84" s="63"/>
      <c r="F84" s="53"/>
      <c r="G84" s="53"/>
    </row>
    <row r="85" spans="3:7">
      <c r="C85" s="63"/>
      <c r="D85" s="63"/>
      <c r="E85" s="63"/>
      <c r="F85" s="53"/>
      <c r="G85" s="53"/>
    </row>
    <row r="86" spans="3:7">
      <c r="C86" s="63"/>
      <c r="D86" s="63"/>
      <c r="E86" s="63"/>
      <c r="F86" s="53"/>
      <c r="G86" s="53"/>
    </row>
    <row r="87" spans="3:7">
      <c r="C87" s="63"/>
      <c r="D87" s="63"/>
      <c r="E87" s="63"/>
      <c r="F87" s="53"/>
      <c r="G87" s="53"/>
    </row>
    <row r="88" spans="3:7">
      <c r="C88" s="63"/>
      <c r="D88" s="63"/>
      <c r="E88" s="63"/>
      <c r="F88" s="53"/>
      <c r="G88" s="53"/>
    </row>
    <row r="89" spans="3:7">
      <c r="C89" s="63"/>
      <c r="D89" s="63"/>
      <c r="E89" s="63"/>
      <c r="F89" s="53"/>
      <c r="G89" s="53"/>
    </row>
    <row r="90" spans="3:7">
      <c r="C90" s="63"/>
      <c r="D90" s="63"/>
      <c r="E90" s="63"/>
      <c r="F90" s="53"/>
      <c r="G90" s="53"/>
    </row>
    <row r="91" spans="3:7">
      <c r="C91" s="63"/>
      <c r="D91" s="63"/>
      <c r="E91" s="63"/>
      <c r="F91" s="53"/>
      <c r="G91" s="53"/>
    </row>
    <row r="92" spans="3:7">
      <c r="C92" s="63"/>
      <c r="D92" s="63"/>
      <c r="E92" s="63"/>
      <c r="F92" s="53"/>
      <c r="G92" s="53"/>
    </row>
    <row r="93" spans="3:7">
      <c r="C93" s="63"/>
      <c r="D93" s="63"/>
      <c r="E93" s="63"/>
      <c r="F93" s="53"/>
      <c r="G93" s="53"/>
    </row>
    <row r="94" spans="3:7">
      <c r="C94" s="63"/>
      <c r="D94" s="63"/>
      <c r="E94" s="63"/>
      <c r="F94" s="53"/>
      <c r="G94" s="53"/>
    </row>
    <row r="95" spans="3:7">
      <c r="C95" s="63"/>
      <c r="D95" s="63"/>
      <c r="E95" s="63"/>
      <c r="F95" s="53"/>
      <c r="G95" s="53"/>
    </row>
    <row r="96" spans="3:7">
      <c r="C96" s="63"/>
      <c r="D96" s="63"/>
      <c r="E96" s="63"/>
      <c r="F96" s="53"/>
      <c r="G96" s="53"/>
    </row>
    <row r="97" spans="3:7">
      <c r="C97" s="63"/>
      <c r="D97" s="63"/>
      <c r="E97" s="63"/>
      <c r="F97" s="53"/>
      <c r="G97" s="53"/>
    </row>
    <row r="98" spans="3:7">
      <c r="C98" s="63"/>
      <c r="D98" s="63"/>
      <c r="E98" s="63"/>
      <c r="F98" s="53"/>
      <c r="G98" s="53"/>
    </row>
    <row r="99" spans="3:7">
      <c r="C99" s="63"/>
      <c r="D99" s="63"/>
      <c r="E99" s="63"/>
      <c r="F99" s="53"/>
      <c r="G99" s="53"/>
    </row>
    <row r="100" spans="3:7">
      <c r="C100" s="63"/>
      <c r="D100" s="63"/>
      <c r="E100" s="63"/>
      <c r="F100" s="53"/>
      <c r="G100" s="53"/>
    </row>
    <row r="101" spans="3:7">
      <c r="C101" s="63"/>
      <c r="D101" s="63"/>
      <c r="E101" s="63"/>
      <c r="F101" s="53"/>
      <c r="G101" s="53"/>
    </row>
    <row r="102" spans="3:7">
      <c r="C102" s="63"/>
      <c r="D102" s="63"/>
      <c r="E102" s="63"/>
      <c r="F102" s="53"/>
      <c r="G102" s="53"/>
    </row>
    <row r="103" spans="3:7">
      <c r="C103" s="63"/>
      <c r="D103" s="63"/>
      <c r="E103" s="63"/>
      <c r="F103" s="53"/>
      <c r="G103" s="53"/>
    </row>
    <row r="104" spans="3:7">
      <c r="C104" s="63"/>
      <c r="D104" s="63"/>
      <c r="E104" s="63"/>
      <c r="F104" s="53"/>
      <c r="G104" s="53"/>
    </row>
    <row r="105" spans="3:7">
      <c r="C105" s="63"/>
      <c r="D105" s="63"/>
      <c r="E105" s="63"/>
      <c r="F105" s="53"/>
      <c r="G105" s="53"/>
    </row>
    <row r="106" spans="3:7">
      <c r="C106" s="63"/>
      <c r="D106" s="63"/>
      <c r="E106" s="63"/>
      <c r="F106" s="53"/>
      <c r="G106" s="53"/>
    </row>
    <row r="107" spans="3:7">
      <c r="C107" s="63"/>
      <c r="D107" s="63"/>
      <c r="E107" s="63"/>
      <c r="F107" s="53"/>
      <c r="G107" s="53"/>
    </row>
    <row r="108" spans="3:7">
      <c r="C108" s="63"/>
      <c r="D108" s="63"/>
      <c r="E108" s="63"/>
      <c r="F108" s="53"/>
      <c r="G108" s="53"/>
    </row>
    <row r="109" spans="3:7">
      <c r="C109" s="63"/>
      <c r="D109" s="63"/>
      <c r="E109" s="63"/>
      <c r="F109" s="53"/>
      <c r="G109" s="53"/>
    </row>
    <row r="110" spans="3:7">
      <c r="C110" s="63"/>
      <c r="D110" s="63"/>
      <c r="E110" s="63"/>
      <c r="F110" s="53"/>
      <c r="G110" s="53"/>
    </row>
    <row r="111" spans="3:7">
      <c r="C111" s="63"/>
      <c r="D111" s="63"/>
      <c r="E111" s="63"/>
      <c r="F111" s="53"/>
      <c r="G111" s="53"/>
    </row>
    <row r="112" spans="3:7">
      <c r="C112" s="63"/>
      <c r="D112" s="63"/>
      <c r="E112" s="63"/>
      <c r="F112" s="53"/>
      <c r="G112" s="53"/>
    </row>
    <row r="113" spans="3:7">
      <c r="C113" s="63"/>
      <c r="D113" s="63"/>
      <c r="E113" s="63"/>
      <c r="F113" s="53"/>
      <c r="G113" s="53"/>
    </row>
    <row r="114" spans="3:7">
      <c r="C114" s="63"/>
      <c r="D114" s="63"/>
      <c r="E114" s="63"/>
      <c r="F114" s="53"/>
      <c r="G114" s="53"/>
    </row>
    <row r="115" spans="3:7">
      <c r="C115" s="63"/>
      <c r="D115" s="63"/>
      <c r="E115" s="63"/>
      <c r="F115" s="53"/>
      <c r="G115" s="53"/>
    </row>
    <row r="116" spans="3:7">
      <c r="C116" s="63"/>
      <c r="D116" s="63"/>
      <c r="E116" s="63"/>
      <c r="F116" s="53"/>
      <c r="G116" s="53"/>
    </row>
    <row r="117" spans="3:7">
      <c r="C117" s="63"/>
      <c r="D117" s="63"/>
      <c r="E117" s="63"/>
      <c r="F117" s="53"/>
      <c r="G117" s="53"/>
    </row>
    <row r="118" spans="3:7">
      <c r="C118" s="63"/>
      <c r="D118" s="63"/>
      <c r="E118" s="63"/>
      <c r="F118" s="53"/>
      <c r="G118" s="53"/>
    </row>
    <row r="119" spans="3:7">
      <c r="C119" s="63"/>
      <c r="D119" s="63"/>
      <c r="E119" s="63"/>
      <c r="F119" s="53"/>
      <c r="G119" s="53"/>
    </row>
    <row r="120" spans="3:7">
      <c r="C120" s="63"/>
      <c r="D120" s="63"/>
      <c r="E120" s="63"/>
      <c r="F120" s="53"/>
      <c r="G120" s="53"/>
    </row>
    <row r="121" spans="3:7">
      <c r="C121" s="63"/>
      <c r="D121" s="63"/>
      <c r="E121" s="63"/>
      <c r="F121" s="53"/>
      <c r="G121" s="53"/>
    </row>
    <row r="122" spans="3:7">
      <c r="C122" s="63"/>
      <c r="D122" s="63"/>
      <c r="E122" s="63"/>
      <c r="F122" s="53"/>
      <c r="G122" s="53"/>
    </row>
    <row r="123" spans="3:7">
      <c r="C123" s="63"/>
      <c r="D123" s="63"/>
      <c r="E123" s="63"/>
      <c r="F123" s="53"/>
      <c r="G123" s="53"/>
    </row>
    <row r="124" spans="3:7">
      <c r="C124" s="63"/>
      <c r="D124" s="63"/>
      <c r="E124" s="63"/>
      <c r="F124" s="53"/>
      <c r="G124" s="53"/>
    </row>
    <row r="125" spans="3:7">
      <c r="C125" s="63"/>
      <c r="D125" s="63"/>
      <c r="E125" s="63"/>
      <c r="F125" s="53"/>
      <c r="G125" s="53"/>
    </row>
    <row r="126" spans="3:7">
      <c r="C126" s="63"/>
      <c r="D126" s="63"/>
      <c r="E126" s="63"/>
      <c r="F126" s="53"/>
      <c r="G126" s="53"/>
    </row>
    <row r="127" spans="3:7">
      <c r="C127" s="63"/>
      <c r="D127" s="63"/>
      <c r="E127" s="63"/>
      <c r="F127" s="53"/>
      <c r="G127" s="53"/>
    </row>
    <row r="128" spans="3:7">
      <c r="C128" s="63"/>
      <c r="D128" s="63"/>
      <c r="E128" s="63"/>
      <c r="F128" s="53"/>
      <c r="G128" s="53"/>
    </row>
    <row r="129" spans="3:7">
      <c r="C129" s="63"/>
      <c r="D129" s="63"/>
      <c r="E129" s="63"/>
      <c r="F129" s="53"/>
      <c r="G129" s="53"/>
    </row>
    <row r="130" spans="3:7">
      <c r="C130" s="63"/>
      <c r="D130" s="63"/>
      <c r="E130" s="63"/>
      <c r="F130" s="53"/>
      <c r="G130" s="53"/>
    </row>
    <row r="131" spans="3:7">
      <c r="C131" s="63"/>
      <c r="D131" s="63"/>
      <c r="E131" s="63"/>
      <c r="F131" s="53"/>
      <c r="G131" s="53"/>
    </row>
    <row r="132" spans="3:7">
      <c r="C132" s="63"/>
      <c r="D132" s="63"/>
      <c r="E132" s="63"/>
      <c r="F132" s="53"/>
      <c r="G132" s="53"/>
    </row>
    <row r="133" spans="3:7">
      <c r="C133" s="63"/>
      <c r="D133" s="63"/>
      <c r="E133" s="63"/>
      <c r="F133" s="53"/>
      <c r="G133" s="53"/>
    </row>
    <row r="134" spans="3:7">
      <c r="C134" s="63"/>
      <c r="D134" s="63"/>
      <c r="E134" s="63"/>
      <c r="F134" s="53"/>
      <c r="G134" s="53"/>
    </row>
    <row r="135" spans="3:7">
      <c r="C135" s="63"/>
      <c r="D135" s="63"/>
      <c r="E135" s="63"/>
      <c r="F135" s="53"/>
      <c r="G135" s="53"/>
    </row>
    <row r="136" spans="3:7">
      <c r="C136" s="63"/>
      <c r="D136" s="63"/>
      <c r="E136" s="63"/>
      <c r="F136" s="53"/>
      <c r="G136" s="53"/>
    </row>
    <row r="137" spans="3:7">
      <c r="C137" s="63"/>
      <c r="D137" s="63"/>
      <c r="E137" s="63"/>
      <c r="F137" s="53"/>
      <c r="G137" s="53"/>
    </row>
    <row r="138" spans="3:7">
      <c r="C138" s="63"/>
      <c r="D138" s="63"/>
      <c r="E138" s="63"/>
      <c r="F138" s="53"/>
      <c r="G138" s="53"/>
    </row>
    <row r="139" spans="3:7">
      <c r="C139" s="63"/>
      <c r="D139" s="63"/>
      <c r="E139" s="63"/>
      <c r="F139" s="53"/>
      <c r="G139" s="53"/>
    </row>
    <row r="140" spans="3:7">
      <c r="C140" s="63"/>
      <c r="D140" s="63"/>
      <c r="E140" s="63"/>
      <c r="F140" s="53"/>
      <c r="G140" s="53"/>
    </row>
    <row r="141" spans="3:7">
      <c r="C141" s="63"/>
      <c r="D141" s="63"/>
      <c r="E141" s="63"/>
      <c r="F141" s="53"/>
      <c r="G141" s="53"/>
    </row>
    <row r="142" spans="3:7">
      <c r="C142" s="63"/>
      <c r="D142" s="63"/>
      <c r="E142" s="63"/>
      <c r="F142" s="53"/>
      <c r="G142" s="53"/>
    </row>
    <row r="143" spans="3:7">
      <c r="C143" s="63"/>
      <c r="D143" s="63"/>
      <c r="E143" s="63"/>
      <c r="F143" s="53"/>
      <c r="G143" s="53"/>
    </row>
    <row r="144" spans="3:7">
      <c r="C144" s="63"/>
      <c r="D144" s="63"/>
      <c r="E144" s="63"/>
      <c r="F144" s="53"/>
      <c r="G144" s="53"/>
    </row>
    <row r="145" spans="3:7">
      <c r="C145" s="63"/>
      <c r="D145" s="63"/>
      <c r="E145" s="63"/>
      <c r="F145" s="53"/>
      <c r="G145" s="53"/>
    </row>
    <row r="146" spans="3:7">
      <c r="C146" s="63"/>
      <c r="D146" s="63"/>
      <c r="E146" s="63"/>
      <c r="F146" s="53"/>
      <c r="G146" s="53"/>
    </row>
    <row r="147" spans="3:7">
      <c r="C147" s="63"/>
      <c r="D147" s="63"/>
      <c r="E147" s="63"/>
      <c r="F147" s="53"/>
      <c r="G147" s="53"/>
    </row>
    <row r="148" spans="3:7">
      <c r="C148" s="63"/>
      <c r="D148" s="63"/>
      <c r="E148" s="63"/>
      <c r="F148" s="53"/>
      <c r="G148" s="53"/>
    </row>
    <row r="149" spans="3:7">
      <c r="C149" s="63"/>
      <c r="D149" s="63"/>
      <c r="E149" s="63"/>
      <c r="F149" s="53"/>
      <c r="G149" s="53"/>
    </row>
    <row r="150" spans="3:7">
      <c r="C150" s="63"/>
      <c r="D150" s="63"/>
      <c r="E150" s="63"/>
      <c r="F150" s="53"/>
      <c r="G150" s="53"/>
    </row>
    <row r="151" spans="3:7">
      <c r="C151" s="63"/>
      <c r="D151" s="63"/>
      <c r="E151" s="63"/>
      <c r="F151" s="53"/>
      <c r="G151" s="53"/>
    </row>
    <row r="152" spans="3:7">
      <c r="C152" s="63"/>
      <c r="D152" s="63"/>
      <c r="E152" s="63"/>
      <c r="F152" s="53"/>
      <c r="G152" s="53"/>
    </row>
    <row r="153" spans="3:7">
      <c r="C153" s="63"/>
      <c r="D153" s="63"/>
      <c r="E153" s="63"/>
      <c r="F153" s="53"/>
      <c r="G153" s="53"/>
    </row>
  </sheetData>
  <sheetProtection formatCells="0" formatColumns="0" formatRows="0" insertRows="0" insertHyperlinks="0" sort="0" autoFilter="0" pivotTables="0"/>
  <mergeCells count="7">
    <mergeCell ref="F81:G81"/>
    <mergeCell ref="B6:G6"/>
    <mergeCell ref="B1:G1"/>
    <mergeCell ref="B5:G5"/>
    <mergeCell ref="B3:G3"/>
    <mergeCell ref="B4:G4"/>
    <mergeCell ref="C18:E18"/>
  </mergeCells>
  <phoneticPr fontId="0" type="noConversion"/>
  <hyperlinks>
    <hyperlink ref="B1:G1" location="'spis treści'!A1" display="SPIS TREŚCI" xr:uid="{00000000-0004-0000-1A00-000000000000}"/>
  </hyperlinks>
  <printOptions horizontalCentered="1" verticalCentered="1"/>
  <pageMargins left="0.78740157480314965" right="0.78740157480314965" top="0.35433070866141736" bottom="0.98425196850393704" header="0.27559055118110237" footer="0.51181102362204722"/>
  <pageSetup paperSize="9" scale="76" orientation="portrait" blackAndWhite="1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11">
    <pageSetUpPr fitToPage="1"/>
  </sheetPr>
  <dimension ref="A2:D77"/>
  <sheetViews>
    <sheetView zoomScaleNormal="100" zoomScaleSheetLayoutView="10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G72" sqref="G72"/>
    </sheetView>
  </sheetViews>
  <sheetFormatPr defaultColWidth="9.109375" defaultRowHeight="13.2"/>
  <cols>
    <col min="1" max="1" width="3.33203125" style="23" customWidth="1"/>
    <col min="2" max="2" width="44.33203125" style="23" customWidth="1"/>
    <col min="3" max="3" width="15.44140625" style="23" bestFit="1" customWidth="1"/>
    <col min="4" max="5" width="14.6640625" style="23" customWidth="1"/>
    <col min="6" max="6" width="13.5546875" style="23" customWidth="1"/>
    <col min="7" max="7" width="9.109375" style="23"/>
    <col min="8" max="8" width="12" style="23" customWidth="1"/>
    <col min="9" max="9" width="12.109375" style="23" customWidth="1"/>
    <col min="10" max="16384" width="9.109375" style="23"/>
  </cols>
  <sheetData>
    <row r="2" spans="1:4">
      <c r="B2" s="218" t="s">
        <v>2219</v>
      </c>
    </row>
    <row r="3" spans="1:4">
      <c r="B3" s="218" t="s">
        <v>2604</v>
      </c>
    </row>
    <row r="4" spans="1:4">
      <c r="B4" s="218" t="s">
        <v>2357</v>
      </c>
    </row>
    <row r="5" spans="1:4">
      <c r="A5" s="27"/>
      <c r="B5" s="218"/>
    </row>
    <row r="6" spans="1:4">
      <c r="A6" s="236" t="s">
        <v>2605</v>
      </c>
      <c r="B6" s="236" t="s">
        <v>2606</v>
      </c>
      <c r="C6" s="236" t="s">
        <v>2359</v>
      </c>
      <c r="D6"/>
    </row>
    <row r="7" spans="1:4" ht="14.4">
      <c r="A7" s="237" t="s">
        <v>2589</v>
      </c>
      <c r="B7" s="237" t="s">
        <v>2607</v>
      </c>
      <c r="C7" s="243">
        <f>C11+C19+C32+C40+C47</f>
        <v>1593973.2999999998</v>
      </c>
      <c r="D7" s="226">
        <f>C7-Bilans!C96</f>
        <v>0</v>
      </c>
    </row>
    <row r="8" spans="1:4">
      <c r="A8" s="236"/>
      <c r="B8" s="236" t="s">
        <v>2608</v>
      </c>
      <c r="C8" s="244">
        <f t="shared" ref="C8:C9" si="0">C49+C60</f>
        <v>0</v>
      </c>
      <c r="D8"/>
    </row>
    <row r="9" spans="1:4">
      <c r="A9" s="236"/>
      <c r="B9" s="236" t="s">
        <v>2609</v>
      </c>
      <c r="C9" s="244">
        <f t="shared" si="0"/>
        <v>0</v>
      </c>
      <c r="D9"/>
    </row>
    <row r="10" spans="1:4" ht="14.4">
      <c r="A10" s="236" t="s">
        <v>2610</v>
      </c>
      <c r="B10" s="236" t="s">
        <v>2611</v>
      </c>
      <c r="C10" s="245">
        <f>C11+C19+C32+C40+C51+C62</f>
        <v>1593973.2999999998</v>
      </c>
      <c r="D10" s="226"/>
    </row>
    <row r="11" spans="1:4" ht="14.4">
      <c r="A11" s="237" t="s">
        <v>0</v>
      </c>
      <c r="B11" s="237" t="s">
        <v>2612</v>
      </c>
      <c r="C11" s="280">
        <v>120000</v>
      </c>
      <c r="D11" s="226">
        <f>C11-Bilans!C97</f>
        <v>0</v>
      </c>
    </row>
    <row r="12" spans="1:4" ht="14.4">
      <c r="A12" s="236" t="s">
        <v>2425</v>
      </c>
      <c r="B12" s="236" t="s">
        <v>2613</v>
      </c>
      <c r="C12" s="245">
        <f t="shared" ref="C12" si="1">C13-C16</f>
        <v>0</v>
      </c>
      <c r="D12"/>
    </row>
    <row r="13" spans="1:4" ht="14.4">
      <c r="A13" s="236" t="s">
        <v>2240</v>
      </c>
      <c r="B13" s="236" t="s">
        <v>2614</v>
      </c>
      <c r="C13" s="245">
        <f t="shared" ref="C13" si="2">SUM(C14:C15)</f>
        <v>0</v>
      </c>
      <c r="D13"/>
    </row>
    <row r="14" spans="1:4" ht="14.4">
      <c r="A14" s="236"/>
      <c r="B14" s="236" t="s">
        <v>2615</v>
      </c>
      <c r="C14" s="245">
        <v>0</v>
      </c>
      <c r="D14"/>
    </row>
    <row r="15" spans="1:4" ht="14.4">
      <c r="A15" s="236"/>
      <c r="B15" s="236" t="s">
        <v>2616</v>
      </c>
      <c r="C15" s="245">
        <v>0</v>
      </c>
      <c r="D15"/>
    </row>
    <row r="16" spans="1:4" ht="14.4">
      <c r="A16" s="236" t="s">
        <v>2242</v>
      </c>
      <c r="B16" s="236" t="s">
        <v>2617</v>
      </c>
      <c r="C16" s="245">
        <f>SUM(C17)</f>
        <v>0</v>
      </c>
      <c r="D16"/>
    </row>
    <row r="17" spans="1:4" ht="14.4">
      <c r="A17" s="236"/>
      <c r="B17" s="236" t="s">
        <v>2618</v>
      </c>
      <c r="C17" s="245">
        <v>0</v>
      </c>
      <c r="D17"/>
    </row>
    <row r="18" spans="1:4" ht="14.4">
      <c r="A18" s="236" t="s">
        <v>2434</v>
      </c>
      <c r="B18" s="236" t="s">
        <v>2619</v>
      </c>
      <c r="C18" s="245">
        <v>120000</v>
      </c>
      <c r="D18" s="226">
        <f>C18-Bilans!D97</f>
        <v>0</v>
      </c>
    </row>
    <row r="19" spans="1:4" ht="14.4">
      <c r="A19" s="237" t="s">
        <v>1</v>
      </c>
      <c r="B19" s="237" t="s">
        <v>2620</v>
      </c>
      <c r="C19" s="280">
        <v>1075892.18</v>
      </c>
      <c r="D19" s="226">
        <f>C19-Bilans!C98</f>
        <v>0</v>
      </c>
    </row>
    <row r="20" spans="1:4" ht="14.4">
      <c r="A20" s="236" t="s">
        <v>2458</v>
      </c>
      <c r="B20" s="236" t="s">
        <v>2621</v>
      </c>
      <c r="C20" s="245">
        <f>(C21-C26)</f>
        <v>398081.12</v>
      </c>
      <c r="D20"/>
    </row>
    <row r="21" spans="1:4" ht="14.4">
      <c r="A21" s="236" t="s">
        <v>2240</v>
      </c>
      <c r="B21" s="236" t="s">
        <v>2614</v>
      </c>
      <c r="C21" s="245">
        <f t="shared" ref="C21" si="3">SUM(C22:C25)</f>
        <v>398081.12</v>
      </c>
      <c r="D21"/>
    </row>
    <row r="22" spans="1:4" ht="14.4">
      <c r="A22" s="236"/>
      <c r="B22" s="236" t="s">
        <v>2622</v>
      </c>
      <c r="C22" s="245">
        <v>0</v>
      </c>
      <c r="D22"/>
    </row>
    <row r="23" spans="1:4" ht="14.4">
      <c r="A23" s="236"/>
      <c r="B23" s="236" t="s">
        <v>2623</v>
      </c>
      <c r="C23" s="245">
        <v>0</v>
      </c>
      <c r="D23"/>
    </row>
    <row r="24" spans="1:4" ht="14.4">
      <c r="A24" s="236"/>
      <c r="B24" s="236" t="s">
        <v>2624</v>
      </c>
      <c r="C24" s="245">
        <v>0</v>
      </c>
      <c r="D24"/>
    </row>
    <row r="25" spans="1:4" ht="14.4">
      <c r="A25" s="236"/>
      <c r="B25" s="236" t="s">
        <v>2625</v>
      </c>
      <c r="C25" s="245">
        <v>398081.12</v>
      </c>
      <c r="D25"/>
    </row>
    <row r="26" spans="1:4" ht="14.4">
      <c r="A26" s="236" t="s">
        <v>2242</v>
      </c>
      <c r="B26" s="236" t="s">
        <v>2617</v>
      </c>
      <c r="C26" s="245">
        <f t="shared" ref="C26" si="4">SUM(C27:C30)</f>
        <v>0</v>
      </c>
      <c r="D26"/>
    </row>
    <row r="27" spans="1:4" ht="14.4">
      <c r="A27" s="236"/>
      <c r="B27" s="236" t="s">
        <v>2626</v>
      </c>
      <c r="C27" s="245">
        <v>0</v>
      </c>
      <c r="D27"/>
    </row>
    <row r="28" spans="1:4" ht="14.4">
      <c r="A28" s="236"/>
      <c r="B28" s="236" t="s">
        <v>2627</v>
      </c>
      <c r="C28" s="245">
        <v>0</v>
      </c>
      <c r="D28"/>
    </row>
    <row r="29" spans="1:4" ht="14.4">
      <c r="A29" s="236"/>
      <c r="B29" s="236" t="s">
        <v>2628</v>
      </c>
      <c r="C29" s="245">
        <v>0</v>
      </c>
      <c r="D29"/>
    </row>
    <row r="30" spans="1:4" ht="14.4">
      <c r="A30" s="236"/>
      <c r="B30" s="236" t="s">
        <v>2629</v>
      </c>
      <c r="C30" s="245">
        <v>0</v>
      </c>
      <c r="D30"/>
    </row>
    <row r="31" spans="1:4" ht="14.4">
      <c r="A31" s="236" t="s">
        <v>2493</v>
      </c>
      <c r="B31" s="236" t="s">
        <v>2630</v>
      </c>
      <c r="C31" s="245">
        <f t="shared" ref="C31" si="5">SUM(C19:C20)</f>
        <v>1473973.2999999998</v>
      </c>
      <c r="D31" s="226">
        <f>C31-Bilans!D98</f>
        <v>0</v>
      </c>
    </row>
    <row r="32" spans="1:4" ht="14.4">
      <c r="A32" s="237" t="s">
        <v>2</v>
      </c>
      <c r="B32" s="237" t="s">
        <v>2631</v>
      </c>
      <c r="C32" s="280">
        <v>0</v>
      </c>
      <c r="D32"/>
    </row>
    <row r="33" spans="1:4" ht="14.4">
      <c r="A33" s="236" t="s">
        <v>2523</v>
      </c>
      <c r="B33" s="236" t="s">
        <v>2632</v>
      </c>
      <c r="C33" s="245">
        <f>C34-C36</f>
        <v>0</v>
      </c>
      <c r="D33"/>
    </row>
    <row r="34" spans="1:4" ht="14.4">
      <c r="A34" s="236" t="s">
        <v>2240</v>
      </c>
      <c r="B34" s="236" t="s">
        <v>2614</v>
      </c>
      <c r="C34" s="246">
        <f>SUM(C35:C35)</f>
        <v>0</v>
      </c>
      <c r="D34"/>
    </row>
    <row r="35" spans="1:4" ht="14.4">
      <c r="A35" s="236"/>
      <c r="B35" s="236" t="s">
        <v>2633</v>
      </c>
      <c r="C35" s="245">
        <v>0</v>
      </c>
      <c r="D35"/>
    </row>
    <row r="36" spans="1:4" ht="14.4">
      <c r="A36" s="236" t="s">
        <v>2242</v>
      </c>
      <c r="B36" s="236" t="s">
        <v>2617</v>
      </c>
      <c r="C36" s="245">
        <f>SUM(C37:C38)</f>
        <v>0</v>
      </c>
      <c r="D36"/>
    </row>
    <row r="37" spans="1:4" ht="14.4">
      <c r="A37" s="236"/>
      <c r="B37" s="236" t="s">
        <v>2634</v>
      </c>
      <c r="C37" s="245">
        <v>0</v>
      </c>
      <c r="D37"/>
    </row>
    <row r="38" spans="1:4" ht="14.4">
      <c r="A38" s="236"/>
      <c r="B38" s="236" t="s">
        <v>2635</v>
      </c>
      <c r="C38" s="245">
        <v>0</v>
      </c>
      <c r="D38"/>
    </row>
    <row r="39" spans="1:4" ht="14.4">
      <c r="A39" s="236" t="s">
        <v>2537</v>
      </c>
      <c r="B39" s="236" t="s">
        <v>2636</v>
      </c>
      <c r="C39" s="245">
        <v>0</v>
      </c>
      <c r="D39"/>
    </row>
    <row r="40" spans="1:4" ht="14.4">
      <c r="A40" s="237" t="s">
        <v>2235</v>
      </c>
      <c r="B40" s="237" t="s">
        <v>2637</v>
      </c>
      <c r="C40" s="280">
        <v>0</v>
      </c>
      <c r="D40"/>
    </row>
    <row r="41" spans="1:4" ht="14.4">
      <c r="A41" s="236" t="s">
        <v>2638</v>
      </c>
      <c r="B41" s="236" t="s">
        <v>2639</v>
      </c>
      <c r="C41" s="245">
        <f t="shared" ref="C41" si="6">C42-C44</f>
        <v>0</v>
      </c>
      <c r="D41"/>
    </row>
    <row r="42" spans="1:4" ht="14.4">
      <c r="A42" s="236" t="s">
        <v>2240</v>
      </c>
      <c r="B42" s="236" t="s">
        <v>2614</v>
      </c>
      <c r="C42" s="245">
        <f t="shared" ref="C42" si="7">SUM(C43:C43)</f>
        <v>0</v>
      </c>
      <c r="D42"/>
    </row>
    <row r="43" spans="1:4" ht="14.4">
      <c r="A43" s="236"/>
      <c r="B43" s="236" t="s">
        <v>2635</v>
      </c>
      <c r="C43" s="245">
        <v>0</v>
      </c>
      <c r="D43"/>
    </row>
    <row r="44" spans="1:4" ht="14.4">
      <c r="A44" s="236" t="s">
        <v>2242</v>
      </c>
      <c r="B44" s="236" t="s">
        <v>2617</v>
      </c>
      <c r="C44" s="245">
        <f t="shared" ref="C44" si="8">SUM(C45:C45)</f>
        <v>0</v>
      </c>
      <c r="D44"/>
    </row>
    <row r="45" spans="1:4" ht="14.4">
      <c r="A45" s="236"/>
      <c r="B45" s="236" t="s">
        <v>2633</v>
      </c>
      <c r="C45" s="245">
        <v>0</v>
      </c>
      <c r="D45"/>
    </row>
    <row r="46" spans="1:4" ht="14.4">
      <c r="A46" s="236" t="s">
        <v>2640</v>
      </c>
      <c r="B46" s="236" t="s">
        <v>2641</v>
      </c>
      <c r="C46" s="245">
        <f t="shared" ref="C46" si="9">C40+C41</f>
        <v>0</v>
      </c>
      <c r="D46"/>
    </row>
    <row r="47" spans="1:4" ht="14.4">
      <c r="A47" s="237" t="s">
        <v>2280</v>
      </c>
      <c r="B47" s="237" t="s">
        <v>2642</v>
      </c>
      <c r="C47" s="280">
        <f>C48</f>
        <v>398081.12</v>
      </c>
      <c r="D47" s="226">
        <f>C47-Bilans!C106</f>
        <v>0</v>
      </c>
    </row>
    <row r="48" spans="1:4" ht="14.4">
      <c r="A48" s="236" t="s">
        <v>2575</v>
      </c>
      <c r="B48" s="236" t="s">
        <v>2643</v>
      </c>
      <c r="C48" s="245">
        <v>398081.12</v>
      </c>
      <c r="D48"/>
    </row>
    <row r="49" spans="1:4" ht="14.4">
      <c r="A49" s="236"/>
      <c r="B49" s="236" t="s">
        <v>2608</v>
      </c>
      <c r="C49" s="245">
        <v>0</v>
      </c>
      <c r="D49"/>
    </row>
    <row r="50" spans="1:4" ht="14.4">
      <c r="A50" s="236"/>
      <c r="B50" s="236" t="s">
        <v>2609</v>
      </c>
      <c r="C50" s="245">
        <v>0</v>
      </c>
      <c r="D50"/>
    </row>
    <row r="51" spans="1:4" ht="14.4">
      <c r="A51" s="236" t="s">
        <v>2644</v>
      </c>
      <c r="B51" s="236" t="s">
        <v>2645</v>
      </c>
      <c r="C51" s="245">
        <f>C48-C49-C50</f>
        <v>398081.12</v>
      </c>
      <c r="D51"/>
    </row>
    <row r="52" spans="1:4" ht="14.4">
      <c r="A52" s="236" t="s">
        <v>2240</v>
      </c>
      <c r="B52" s="236" t="s">
        <v>2614</v>
      </c>
      <c r="C52" s="245">
        <f t="shared" ref="C52" si="10">SUM(C53:C54)</f>
        <v>0</v>
      </c>
      <c r="D52"/>
    </row>
    <row r="53" spans="1:4" ht="14.4">
      <c r="A53" s="236"/>
      <c r="B53" s="236" t="s">
        <v>2646</v>
      </c>
      <c r="C53" s="245">
        <v>0</v>
      </c>
      <c r="D53"/>
    </row>
    <row r="54" spans="1:4" ht="14.4">
      <c r="A54" s="236"/>
      <c r="B54" s="236" t="s">
        <v>2633</v>
      </c>
      <c r="C54" s="245">
        <v>0</v>
      </c>
      <c r="D54"/>
    </row>
    <row r="55" spans="1:4" ht="14.4">
      <c r="A55" s="236" t="s">
        <v>2242</v>
      </c>
      <c r="B55" s="236" t="s">
        <v>2617</v>
      </c>
      <c r="C55" s="245">
        <f t="shared" ref="C55" si="11">C56+C57</f>
        <v>398081.12</v>
      </c>
      <c r="D55"/>
    </row>
    <row r="56" spans="1:4" ht="14.4">
      <c r="A56" s="236"/>
      <c r="B56" s="236" t="s">
        <v>2647</v>
      </c>
      <c r="C56" s="245">
        <v>398081.12</v>
      </c>
      <c r="D56"/>
    </row>
    <row r="57" spans="1:4" ht="14.4">
      <c r="A57" s="236"/>
      <c r="B57" s="236" t="s">
        <v>2648</v>
      </c>
      <c r="C57" s="245">
        <v>0</v>
      </c>
      <c r="D57"/>
    </row>
    <row r="58" spans="1:4" ht="14.4">
      <c r="A58" s="236" t="s">
        <v>2649</v>
      </c>
      <c r="B58" s="236" t="s">
        <v>2650</v>
      </c>
      <c r="C58" s="247">
        <v>0</v>
      </c>
      <c r="D58" s="226">
        <f>C58-Bilans!D105</f>
        <v>0</v>
      </c>
    </row>
    <row r="59" spans="1:4" ht="14.4">
      <c r="A59" s="236" t="s">
        <v>2651</v>
      </c>
      <c r="B59" s="236" t="s">
        <v>2652</v>
      </c>
      <c r="C59" s="245">
        <v>0</v>
      </c>
      <c r="D59"/>
    </row>
    <row r="60" spans="1:4" ht="14.4">
      <c r="A60" s="236"/>
      <c r="B60" s="236" t="s">
        <v>2608</v>
      </c>
      <c r="C60" s="245">
        <v>0</v>
      </c>
      <c r="D60"/>
    </row>
    <row r="61" spans="1:4" ht="14.4">
      <c r="A61" s="236"/>
      <c r="B61" s="236" t="s">
        <v>2609</v>
      </c>
      <c r="C61" s="245">
        <v>0</v>
      </c>
      <c r="D61"/>
    </row>
    <row r="62" spans="1:4" ht="14.4">
      <c r="A62" s="236" t="s">
        <v>2653</v>
      </c>
      <c r="B62" s="236" t="s">
        <v>2654</v>
      </c>
      <c r="C62" s="245">
        <v>0</v>
      </c>
      <c r="D62"/>
    </row>
    <row r="63" spans="1:4" ht="14.4">
      <c r="A63" s="236" t="s">
        <v>2240</v>
      </c>
      <c r="B63" s="236" t="s">
        <v>2614</v>
      </c>
      <c r="C63" s="245">
        <v>0</v>
      </c>
      <c r="D63"/>
    </row>
    <row r="64" spans="1:4" ht="14.4">
      <c r="A64" s="236"/>
      <c r="B64" s="236" t="s">
        <v>2655</v>
      </c>
      <c r="C64" s="245">
        <v>0</v>
      </c>
      <c r="D64"/>
    </row>
    <row r="65" spans="1:4" ht="14.4">
      <c r="A65" s="236"/>
      <c r="B65" s="236" t="s">
        <v>2635</v>
      </c>
      <c r="C65" s="245">
        <v>0</v>
      </c>
      <c r="D65"/>
    </row>
    <row r="66" spans="1:4" ht="14.4">
      <c r="A66" s="236" t="s">
        <v>2242</v>
      </c>
      <c r="B66" s="236" t="s">
        <v>2617</v>
      </c>
      <c r="C66" s="245">
        <f t="shared" ref="C66" si="12">SUM(C67:C67)</f>
        <v>0</v>
      </c>
      <c r="D66"/>
    </row>
    <row r="67" spans="1:4" ht="14.4">
      <c r="A67" s="236"/>
      <c r="B67" s="236" t="s">
        <v>2635</v>
      </c>
      <c r="C67" s="245">
        <v>0</v>
      </c>
      <c r="D67"/>
    </row>
    <row r="68" spans="1:4" ht="14.4">
      <c r="A68" s="236" t="s">
        <v>2656</v>
      </c>
      <c r="B68" s="236" t="s">
        <v>2657</v>
      </c>
      <c r="C68" s="245">
        <v>0</v>
      </c>
      <c r="D68"/>
    </row>
    <row r="69" spans="1:4" ht="14.4">
      <c r="A69" s="236" t="s">
        <v>2658</v>
      </c>
      <c r="B69" s="236" t="s">
        <v>2659</v>
      </c>
      <c r="C69" s="245">
        <v>0</v>
      </c>
      <c r="D69"/>
    </row>
    <row r="70" spans="1:4" ht="14.4">
      <c r="A70" s="237" t="s">
        <v>2660</v>
      </c>
      <c r="B70" s="237" t="s">
        <v>2661</v>
      </c>
      <c r="C70" s="280">
        <f>C71+C73+C75</f>
        <v>629709.21</v>
      </c>
      <c r="D70" s="226">
        <f>C70-'RZiS Por. '!C61</f>
        <v>0</v>
      </c>
    </row>
    <row r="71" spans="1:4" ht="14.4">
      <c r="A71" s="236" t="s">
        <v>2240</v>
      </c>
      <c r="B71" s="236" t="s">
        <v>2662</v>
      </c>
      <c r="C71" s="245">
        <f>'RZiS Por. '!C61</f>
        <v>629709.21</v>
      </c>
      <c r="D71"/>
    </row>
    <row r="72" spans="1:4" ht="14.4">
      <c r="A72" s="236"/>
      <c r="B72" s="248" t="s">
        <v>2663</v>
      </c>
      <c r="C72" s="245">
        <v>0</v>
      </c>
      <c r="D72"/>
    </row>
    <row r="73" spans="1:4" ht="14.4">
      <c r="A73" s="236" t="s">
        <v>2242</v>
      </c>
      <c r="B73" s="236" t="s">
        <v>2664</v>
      </c>
      <c r="C73" s="245">
        <v>0</v>
      </c>
      <c r="D73"/>
    </row>
    <row r="74" spans="1:4" ht="14.4">
      <c r="A74" s="236"/>
      <c r="B74" s="242" t="s">
        <v>2665</v>
      </c>
      <c r="C74" s="245">
        <v>0</v>
      </c>
      <c r="D74"/>
    </row>
    <row r="75" spans="1:4" ht="14.4">
      <c r="A75" s="236" t="s">
        <v>2244</v>
      </c>
      <c r="B75" s="236" t="s">
        <v>2666</v>
      </c>
      <c r="C75" s="245">
        <v>0</v>
      </c>
      <c r="D75"/>
    </row>
    <row r="76" spans="1:4" ht="14.4">
      <c r="A76" s="237" t="s">
        <v>2237</v>
      </c>
      <c r="B76" s="237" t="s">
        <v>2667</v>
      </c>
      <c r="C76" s="280">
        <f>C18+C31+C39+C46+C58+C68+C70</f>
        <v>2223682.5099999998</v>
      </c>
      <c r="D76" s="226">
        <f>C76-Bilans!D96</f>
        <v>0</v>
      </c>
    </row>
    <row r="77" spans="1:4" ht="14.4">
      <c r="A77" s="237" t="s">
        <v>2252</v>
      </c>
      <c r="B77" s="237" t="s">
        <v>2668</v>
      </c>
      <c r="C77" s="280">
        <f t="shared" ref="C77" si="13">C76</f>
        <v>2223682.5099999998</v>
      </c>
      <c r="D77"/>
    </row>
  </sheetData>
  <phoneticPr fontId="0" type="noConversion"/>
  <printOptions horizontalCentered="1"/>
  <pageMargins left="0.78740157480314965" right="0.78740157480314965" top="0.35433070866141736" bottom="0.98425196850393704" header="0.27559055118110237" footer="0.51181102362204722"/>
  <pageSetup paperSize="9" fitToHeight="0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9"/>
  <dimension ref="A1:Y78"/>
  <sheetViews>
    <sheetView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19" sqref="C19"/>
    </sheetView>
  </sheetViews>
  <sheetFormatPr defaultColWidth="9.109375" defaultRowHeight="13.2"/>
  <cols>
    <col min="1" max="1" width="5.6640625" style="21" customWidth="1"/>
    <col min="2" max="2" width="62.33203125" style="21" customWidth="1"/>
    <col min="3" max="3" width="15.44140625" style="21" bestFit="1" customWidth="1"/>
    <col min="4" max="5" width="14.6640625" style="21" customWidth="1"/>
    <col min="6" max="6" width="8.33203125" style="21" customWidth="1"/>
    <col min="7" max="7" width="22.33203125" style="21" customWidth="1"/>
    <col min="8" max="8" width="12" style="21" customWidth="1"/>
    <col min="9" max="9" width="11.6640625" style="21" bestFit="1" customWidth="1"/>
    <col min="10" max="11" width="12.33203125" style="21" bestFit="1" customWidth="1"/>
    <col min="12" max="12" width="9.109375" style="21"/>
    <col min="13" max="13" width="32.6640625" style="21" bestFit="1" customWidth="1"/>
    <col min="14" max="15" width="9.109375" style="21"/>
    <col min="16" max="16" width="30.5546875" style="21" bestFit="1" customWidth="1"/>
    <col min="17" max="16384" width="9.109375" style="21"/>
  </cols>
  <sheetData>
    <row r="1" spans="1:25">
      <c r="A1" s="249"/>
      <c r="B1" s="249"/>
      <c r="C1" s="258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Y1" s="22"/>
    </row>
    <row r="2" spans="1:25">
      <c r="A2" s="46"/>
      <c r="B2" s="218" t="s">
        <v>2219</v>
      </c>
      <c r="C2" s="46"/>
      <c r="D2" s="46"/>
      <c r="E2" s="46"/>
      <c r="F2" s="46"/>
      <c r="G2" s="46"/>
    </row>
    <row r="3" spans="1:25">
      <c r="A3" s="46"/>
      <c r="B3" s="218" t="s">
        <v>2669</v>
      </c>
      <c r="C3" s="46"/>
      <c r="D3" s="46"/>
      <c r="E3" s="46"/>
      <c r="F3" s="46"/>
      <c r="G3" s="46"/>
    </row>
    <row r="4" spans="1:25">
      <c r="A4" s="46"/>
      <c r="B4" s="218" t="s">
        <v>2357</v>
      </c>
      <c r="C4" s="46"/>
      <c r="D4" s="46"/>
      <c r="E4" s="46"/>
      <c r="F4" s="46"/>
      <c r="G4" s="46"/>
    </row>
    <row r="5" spans="1:25">
      <c r="A5" s="46"/>
      <c r="B5" s="218" t="s">
        <v>2670</v>
      </c>
      <c r="C5" s="46"/>
      <c r="D5" s="46"/>
      <c r="E5" s="46"/>
      <c r="F5" s="46"/>
      <c r="G5" s="46"/>
    </row>
    <row r="6" spans="1:25">
      <c r="A6" s="46"/>
      <c r="B6" s="46"/>
      <c r="C6" s="46"/>
      <c r="D6" s="46"/>
      <c r="E6" s="46"/>
      <c r="F6" s="46"/>
      <c r="G6" s="46"/>
    </row>
    <row r="7" spans="1:25">
      <c r="A7" s="236" t="s">
        <v>2605</v>
      </c>
      <c r="B7" s="236" t="s">
        <v>2606</v>
      </c>
      <c r="C7" s="236" t="s">
        <v>2359</v>
      </c>
      <c r="D7"/>
      <c r="E7"/>
      <c r="F7"/>
      <c r="G7"/>
      <c r="H7"/>
    </row>
    <row r="8" spans="1:25" ht="14.4">
      <c r="A8" s="237" t="s">
        <v>2228</v>
      </c>
      <c r="B8" s="237" t="s">
        <v>2671</v>
      </c>
      <c r="C8" s="259"/>
      <c r="D8"/>
      <c r="E8"/>
      <c r="F8"/>
      <c r="G8"/>
      <c r="H8"/>
    </row>
    <row r="9" spans="1:25" ht="14.4">
      <c r="A9" s="237" t="s">
        <v>2230</v>
      </c>
      <c r="B9" s="237" t="s">
        <v>2320</v>
      </c>
      <c r="C9" s="238">
        <f>'RZiS Por. '!C61</f>
        <v>629709.21</v>
      </c>
      <c r="D9" s="226"/>
      <c r="E9" s="226"/>
      <c r="F9" s="226"/>
      <c r="G9" t="s">
        <v>2402</v>
      </c>
      <c r="H9">
        <f>H10+H11+H13+H16</f>
        <v>51402.06</v>
      </c>
    </row>
    <row r="10" spans="1:25" ht="14.4">
      <c r="A10" s="237" t="s">
        <v>2237</v>
      </c>
      <c r="B10" s="237" t="s">
        <v>2672</v>
      </c>
      <c r="C10" s="238">
        <f>SUM(C11:C20)</f>
        <v>-521675.86</v>
      </c>
      <c r="D10" s="226"/>
      <c r="E10" s="226"/>
      <c r="F10" s="226"/>
      <c r="G10" t="s">
        <v>2673</v>
      </c>
      <c r="H10">
        <v>8100.09</v>
      </c>
    </row>
    <row r="11" spans="1:25">
      <c r="A11" s="236" t="s">
        <v>0</v>
      </c>
      <c r="B11" s="236" t="s">
        <v>2367</v>
      </c>
      <c r="C11" s="239">
        <f>'RZiS Por. '!C16+-Bilans!H9</f>
        <v>172660.91</v>
      </c>
      <c r="D11" s="226"/>
      <c r="E11" s="226"/>
      <c r="F11" s="226"/>
      <c r="G11" t="s">
        <v>2674</v>
      </c>
      <c r="H11">
        <v>6395.53</v>
      </c>
    </row>
    <row r="12" spans="1:25" ht="14.4">
      <c r="A12" s="236" t="s">
        <v>1</v>
      </c>
      <c r="B12" s="236" t="s">
        <v>2675</v>
      </c>
      <c r="C12" s="239">
        <v>0</v>
      </c>
      <c r="D12"/>
      <c r="E12" s="226"/>
      <c r="F12" s="226"/>
      <c r="G12"/>
      <c r="H12" s="240"/>
    </row>
    <row r="13" spans="1:25">
      <c r="A13" s="236" t="s">
        <v>2</v>
      </c>
      <c r="B13" s="236" t="s">
        <v>2676</v>
      </c>
      <c r="C13" s="239">
        <f>-Bilans!H81+Bilans!H141+Bilans!H125+Bilans!H126+H9-H20</f>
        <v>-9249.0199999999968</v>
      </c>
      <c r="D13" s="226"/>
      <c r="E13" s="226"/>
      <c r="F13" s="226"/>
      <c r="G13" t="s">
        <v>2677</v>
      </c>
      <c r="H13">
        <v>15724.4</v>
      </c>
    </row>
    <row r="14" spans="1:25">
      <c r="A14" s="236" t="s">
        <v>2235</v>
      </c>
      <c r="B14" s="236" t="s">
        <v>2678</v>
      </c>
      <c r="C14" s="239">
        <f>-'RZiS Por. '!C28-H24-H27</f>
        <v>-185087.75</v>
      </c>
      <c r="D14" s="226"/>
      <c r="E14" s="226"/>
      <c r="F14" s="226"/>
      <c r="G14"/>
      <c r="H14"/>
    </row>
    <row r="15" spans="1:25">
      <c r="A15" s="236" t="s">
        <v>2280</v>
      </c>
      <c r="B15" s="236" t="s">
        <v>2679</v>
      </c>
      <c r="C15" s="239">
        <f>Bilans!E109</f>
        <v>0</v>
      </c>
      <c r="D15" s="226"/>
      <c r="E15" s="226"/>
      <c r="F15" s="226"/>
      <c r="G15" t="s">
        <v>2680</v>
      </c>
      <c r="H15">
        <f>17857.14*4</f>
        <v>71428.56</v>
      </c>
    </row>
    <row r="16" spans="1:25">
      <c r="A16" s="236" t="s">
        <v>2660</v>
      </c>
      <c r="B16" s="236" t="s">
        <v>2681</v>
      </c>
      <c r="C16" s="239">
        <f>-Bilans!E50</f>
        <v>0</v>
      </c>
      <c r="D16" s="226"/>
      <c r="E16" s="226"/>
      <c r="F16" s="226"/>
      <c r="G16" t="s">
        <v>2682</v>
      </c>
      <c r="H16">
        <v>21182.04</v>
      </c>
    </row>
    <row r="17" spans="1:9">
      <c r="A17" s="236" t="s">
        <v>2683</v>
      </c>
      <c r="B17" s="236" t="s">
        <v>2684</v>
      </c>
      <c r="C17" s="239">
        <f>-(Bilans!E22+Bilans!E57+Bilans!E67)</f>
        <v>0</v>
      </c>
      <c r="D17" s="226"/>
      <c r="E17" s="226"/>
      <c r="F17" s="226"/>
      <c r="G17"/>
      <c r="H17"/>
    </row>
    <row r="18" spans="1:9">
      <c r="A18" s="236" t="s">
        <v>2685</v>
      </c>
      <c r="B18" s="236" t="s">
        <v>2686</v>
      </c>
      <c r="C18" s="239">
        <f>Bilans!E129+Bilans!E142+Bilans!E146+Bilans!E147+Bilans!E148-H18</f>
        <v>-500000</v>
      </c>
      <c r="D18" s="226"/>
      <c r="E18" s="226"/>
      <c r="F18" s="226"/>
      <c r="G18" t="s">
        <v>2687</v>
      </c>
      <c r="H18">
        <v>500000</v>
      </c>
    </row>
    <row r="19" spans="1:9" ht="14.4">
      <c r="A19" s="236" t="s">
        <v>2688</v>
      </c>
      <c r="B19" s="236" t="s">
        <v>2689</v>
      </c>
      <c r="C19" s="239">
        <f>-Bilans!E91+Bilans!E150-Bilans!E46</f>
        <v>0</v>
      </c>
      <c r="D19" s="226"/>
      <c r="E19" s="226"/>
      <c r="F19" s="226"/>
      <c r="G19" s="241"/>
      <c r="H19" s="241"/>
    </row>
    <row r="20" spans="1:9" ht="14.4">
      <c r="A20" s="236" t="s">
        <v>2690</v>
      </c>
      <c r="B20" s="236" t="s">
        <v>2691</v>
      </c>
      <c r="C20" s="238"/>
      <c r="D20" s="226"/>
      <c r="E20" s="226"/>
      <c r="F20" s="226"/>
      <c r="G20" t="s">
        <v>2391</v>
      </c>
      <c r="H20">
        <f>H21+H22</f>
        <v>60651.079999999994</v>
      </c>
    </row>
    <row r="21" spans="1:9" ht="14.4">
      <c r="A21" s="237" t="s">
        <v>2252</v>
      </c>
      <c r="B21" s="237" t="s">
        <v>2692</v>
      </c>
      <c r="C21" s="238">
        <f>C9+C10</f>
        <v>108033.34999999998</v>
      </c>
      <c r="D21" s="226"/>
      <c r="E21" s="226"/>
      <c r="F21" s="226"/>
      <c r="G21" t="s">
        <v>2693</v>
      </c>
      <c r="H21">
        <v>1775.99</v>
      </c>
    </row>
    <row r="22" spans="1:9" ht="14.4">
      <c r="A22" s="237" t="s">
        <v>2273</v>
      </c>
      <c r="B22" s="237" t="s">
        <v>2694</v>
      </c>
      <c r="C22" s="238"/>
      <c r="D22"/>
      <c r="E22" s="226"/>
      <c r="F22" s="226"/>
      <c r="G22" t="s">
        <v>2695</v>
      </c>
      <c r="H22">
        <v>58875.09</v>
      </c>
    </row>
    <row r="23" spans="1:9" ht="14.4">
      <c r="A23" s="237" t="s">
        <v>2230</v>
      </c>
      <c r="B23" s="237" t="s">
        <v>2696</v>
      </c>
      <c r="C23" s="238">
        <f>C24+C25+C26+C38</f>
        <v>245738.83</v>
      </c>
      <c r="D23" s="252"/>
      <c r="E23" s="226"/>
      <c r="F23" s="226"/>
      <c r="G23" s="241"/>
      <c r="H23" s="241"/>
    </row>
    <row r="24" spans="1:9" ht="14.4">
      <c r="A24" s="236" t="s">
        <v>0</v>
      </c>
      <c r="B24" s="236" t="s">
        <v>2697</v>
      </c>
      <c r="C24" s="239">
        <f>'RZiS Por. '!C28</f>
        <v>325.2</v>
      </c>
      <c r="D24"/>
      <c r="E24" s="226"/>
      <c r="F24" s="226"/>
      <c r="G24" s="257" t="s">
        <v>2698</v>
      </c>
      <c r="H24" s="256">
        <f>H28-H26</f>
        <v>6206.6499999999651</v>
      </c>
    </row>
    <row r="25" spans="1:9">
      <c r="A25" s="236" t="s">
        <v>1</v>
      </c>
      <c r="B25" s="236" t="s">
        <v>2699</v>
      </c>
      <c r="C25" s="239">
        <v>0</v>
      </c>
      <c r="D25"/>
      <c r="E25" s="226"/>
      <c r="F25" s="226"/>
      <c r="G25" t="s">
        <v>2700</v>
      </c>
      <c r="H25" s="256">
        <f>-Bilans!E82</f>
        <v>0</v>
      </c>
    </row>
    <row r="26" spans="1:9">
      <c r="A26" s="236" t="s">
        <v>2</v>
      </c>
      <c r="B26" s="236" t="s">
        <v>2701</v>
      </c>
      <c r="C26" s="239">
        <f>C27+C30</f>
        <v>245413.62999999998</v>
      </c>
      <c r="D26" s="226"/>
      <c r="E26" s="226"/>
      <c r="F26" s="226"/>
      <c r="G26" t="s">
        <v>2702</v>
      </c>
      <c r="H26" s="256">
        <f>225223.73-46667.83</f>
        <v>178555.90000000002</v>
      </c>
      <c r="I26" s="260"/>
    </row>
    <row r="27" spans="1:9">
      <c r="A27" s="236" t="s">
        <v>2240</v>
      </c>
      <c r="B27" s="236" t="s">
        <v>2294</v>
      </c>
      <c r="C27" s="239">
        <f>SUM(C28:C29)</f>
        <v>58875.09</v>
      </c>
      <c r="D27" s="226"/>
      <c r="E27" s="226"/>
      <c r="F27" s="226"/>
      <c r="G27" t="s">
        <v>2703</v>
      </c>
      <c r="H27" s="256">
        <f>H26-H25</f>
        <v>178555.90000000002</v>
      </c>
    </row>
    <row r="28" spans="1:9" ht="14.4">
      <c r="A28" s="236"/>
      <c r="B28" s="295" t="s">
        <v>2704</v>
      </c>
      <c r="C28" s="239">
        <f>H22</f>
        <v>58875.09</v>
      </c>
      <c r="D28" s="226"/>
      <c r="E28" s="226"/>
      <c r="F28" s="226"/>
      <c r="G28" t="s">
        <v>2705</v>
      </c>
      <c r="H28" s="256">
        <v>184762.55</v>
      </c>
    </row>
    <row r="29" spans="1:9" ht="14.4">
      <c r="A29" s="236"/>
      <c r="B29" s="296" t="s">
        <v>2706</v>
      </c>
      <c r="C29" s="239">
        <f>-Bilans!H80</f>
        <v>0</v>
      </c>
      <c r="D29" s="226"/>
      <c r="E29" s="226"/>
      <c r="F29" s="226"/>
      <c r="G29"/>
      <c r="H29"/>
    </row>
    <row r="30" spans="1:9">
      <c r="A30" s="236" t="s">
        <v>2242</v>
      </c>
      <c r="B30" s="236" t="s">
        <v>2296</v>
      </c>
      <c r="C30" s="239">
        <f>SUM(C31:C37)</f>
        <v>186538.53999999998</v>
      </c>
      <c r="D30" s="226"/>
      <c r="E30" s="226"/>
      <c r="F30" s="226"/>
      <c r="G30"/>
      <c r="H30"/>
    </row>
    <row r="31" spans="1:9">
      <c r="A31" s="236"/>
      <c r="B31" s="236" t="s">
        <v>2707</v>
      </c>
      <c r="C31" s="239">
        <f>H28</f>
        <v>184762.55</v>
      </c>
      <c r="D31"/>
      <c r="E31" s="226"/>
      <c r="F31" s="226"/>
      <c r="G31"/>
      <c r="H31"/>
    </row>
    <row r="32" spans="1:9">
      <c r="A32" s="236"/>
      <c r="B32" s="236" t="s">
        <v>2708</v>
      </c>
      <c r="C32" s="239">
        <v>0</v>
      </c>
      <c r="D32"/>
      <c r="E32" s="226"/>
      <c r="F32" s="226"/>
      <c r="G32"/>
      <c r="H32"/>
    </row>
    <row r="33" spans="1:8">
      <c r="A33" s="236"/>
      <c r="B33" s="236" t="s">
        <v>2704</v>
      </c>
      <c r="C33" s="239">
        <f>H21</f>
        <v>1775.99</v>
      </c>
      <c r="D33" s="226"/>
      <c r="E33" s="226"/>
      <c r="F33" s="226"/>
      <c r="G33" s="256"/>
      <c r="H33"/>
    </row>
    <row r="34" spans="1:8">
      <c r="A34" s="236"/>
      <c r="B34" s="236" t="s">
        <v>2709</v>
      </c>
      <c r="C34" s="239">
        <v>0</v>
      </c>
      <c r="D34"/>
      <c r="E34" s="226"/>
      <c r="F34" s="226"/>
      <c r="G34" s="256"/>
      <c r="H34"/>
    </row>
    <row r="35" spans="1:8">
      <c r="A35" s="236"/>
      <c r="B35" s="236" t="s">
        <v>2706</v>
      </c>
      <c r="C35" s="239">
        <v>0</v>
      </c>
      <c r="D35"/>
      <c r="E35" s="226"/>
      <c r="F35" s="226"/>
      <c r="G35"/>
      <c r="H35"/>
    </row>
    <row r="36" spans="1:8">
      <c r="A36" s="236"/>
      <c r="B36" s="236" t="s">
        <v>2710</v>
      </c>
      <c r="C36" s="239">
        <v>0</v>
      </c>
      <c r="D36"/>
      <c r="E36" s="226"/>
      <c r="F36" s="226"/>
      <c r="G36"/>
      <c r="H36"/>
    </row>
    <row r="37" spans="1:8">
      <c r="A37" s="236"/>
      <c r="B37" s="236" t="s">
        <v>2711</v>
      </c>
      <c r="C37" s="239">
        <v>0</v>
      </c>
      <c r="D37"/>
      <c r="E37" s="226"/>
      <c r="F37" s="226"/>
      <c r="G37"/>
      <c r="H37"/>
    </row>
    <row r="38" spans="1:8">
      <c r="A38" s="236" t="s">
        <v>2235</v>
      </c>
      <c r="B38" s="236" t="s">
        <v>2712</v>
      </c>
      <c r="C38" s="239">
        <v>0</v>
      </c>
      <c r="D38"/>
      <c r="E38" s="226"/>
      <c r="F38" s="226"/>
      <c r="G38"/>
      <c r="H38"/>
    </row>
    <row r="39" spans="1:8" ht="14.4">
      <c r="A39" s="237" t="s">
        <v>2237</v>
      </c>
      <c r="B39" s="237" t="s">
        <v>2713</v>
      </c>
      <c r="C39" s="238">
        <f>C40+C41+C42+C51</f>
        <v>-500000</v>
      </c>
      <c r="D39" s="226"/>
      <c r="E39" s="226"/>
      <c r="F39" s="226"/>
      <c r="G39"/>
      <c r="H39"/>
    </row>
    <row r="40" spans="1:8">
      <c r="A40" s="236" t="s">
        <v>0</v>
      </c>
      <c r="B40" s="236" t="s">
        <v>2714</v>
      </c>
      <c r="C40" s="239">
        <f>Bilans!H8+Bilans!H13+Bilans!H20+Bilans!H28-H18</f>
        <v>-500000</v>
      </c>
      <c r="D40" s="226"/>
      <c r="E40" s="226"/>
      <c r="F40" s="226"/>
      <c r="G40"/>
      <c r="H40"/>
    </row>
    <row r="41" spans="1:8">
      <c r="A41" s="236" t="s">
        <v>1</v>
      </c>
      <c r="B41" s="236" t="s">
        <v>2715</v>
      </c>
      <c r="C41" s="239">
        <v>0</v>
      </c>
      <c r="D41"/>
      <c r="E41" s="226"/>
      <c r="F41" s="226"/>
      <c r="G41"/>
      <c r="H41"/>
    </row>
    <row r="42" spans="1:8">
      <c r="A42" s="236" t="s">
        <v>2</v>
      </c>
      <c r="B42" s="236" t="s">
        <v>2716</v>
      </c>
      <c r="C42" s="239">
        <f>C43+C47</f>
        <v>0</v>
      </c>
      <c r="D42"/>
      <c r="E42" s="226"/>
      <c r="F42" s="226"/>
      <c r="G42"/>
      <c r="H42"/>
    </row>
    <row r="43" spans="1:8">
      <c r="A43" s="236" t="s">
        <v>2240</v>
      </c>
      <c r="B43" s="236" t="s">
        <v>2294</v>
      </c>
      <c r="C43" s="239">
        <f>SUM(C44:C46)</f>
        <v>0</v>
      </c>
      <c r="D43"/>
      <c r="E43" s="226"/>
      <c r="F43" s="226"/>
      <c r="G43"/>
      <c r="H43"/>
    </row>
    <row r="44" spans="1:8">
      <c r="A44" s="236"/>
      <c r="B44" s="236" t="s">
        <v>2717</v>
      </c>
      <c r="C44" s="239">
        <v>0</v>
      </c>
      <c r="D44"/>
      <c r="E44" s="226"/>
      <c r="F44" s="226"/>
      <c r="G44"/>
      <c r="H44"/>
    </row>
    <row r="45" spans="1:8">
      <c r="A45" s="236"/>
      <c r="B45" s="236" t="s">
        <v>2718</v>
      </c>
      <c r="C45" s="239">
        <v>0</v>
      </c>
      <c r="D45"/>
      <c r="E45" s="226"/>
      <c r="F45" s="226"/>
      <c r="G45"/>
      <c r="H45"/>
    </row>
    <row r="46" spans="1:8">
      <c r="A46" s="236"/>
      <c r="B46" s="242" t="s">
        <v>2719</v>
      </c>
      <c r="C46" s="239">
        <v>0</v>
      </c>
      <c r="D46"/>
      <c r="E46" s="226"/>
      <c r="F46" s="226"/>
      <c r="G46"/>
      <c r="H46"/>
    </row>
    <row r="47" spans="1:8">
      <c r="A47" s="236" t="s">
        <v>2242</v>
      </c>
      <c r="B47" s="236" t="s">
        <v>2296</v>
      </c>
      <c r="C47" s="239">
        <f>SUM(C48:C50)</f>
        <v>0</v>
      </c>
      <c r="D47"/>
      <c r="E47" s="226"/>
      <c r="F47" s="226"/>
      <c r="G47"/>
      <c r="H47"/>
    </row>
    <row r="48" spans="1:8">
      <c r="A48" s="236"/>
      <c r="B48" s="236" t="s">
        <v>2717</v>
      </c>
      <c r="C48" s="239">
        <v>0</v>
      </c>
      <c r="D48"/>
      <c r="E48" s="226"/>
      <c r="F48" s="226"/>
      <c r="G48"/>
      <c r="H48"/>
    </row>
    <row r="49" spans="1:8">
      <c r="A49" s="236"/>
      <c r="B49" s="236" t="s">
        <v>2718</v>
      </c>
      <c r="C49" s="239">
        <v>0</v>
      </c>
      <c r="D49"/>
      <c r="E49" s="226"/>
      <c r="F49" s="226"/>
      <c r="G49"/>
      <c r="H49"/>
    </row>
    <row r="50" spans="1:8">
      <c r="A50" s="236"/>
      <c r="B50" s="242" t="s">
        <v>2719</v>
      </c>
      <c r="C50" s="239">
        <v>0</v>
      </c>
      <c r="D50"/>
      <c r="E50" s="226"/>
      <c r="F50" s="226"/>
      <c r="G50"/>
      <c r="H50"/>
    </row>
    <row r="51" spans="1:8">
      <c r="A51" s="236" t="s">
        <v>2235</v>
      </c>
      <c r="B51" s="236" t="s">
        <v>2720</v>
      </c>
      <c r="C51" s="239">
        <v>0</v>
      </c>
      <c r="D51"/>
      <c r="E51" s="226"/>
      <c r="F51" s="226"/>
      <c r="G51"/>
      <c r="H51"/>
    </row>
    <row r="52" spans="1:8" ht="14.4">
      <c r="A52" s="237" t="s">
        <v>2252</v>
      </c>
      <c r="B52" s="237" t="s">
        <v>2721</v>
      </c>
      <c r="C52" s="238">
        <f>C23-C39</f>
        <v>745738.83</v>
      </c>
      <c r="D52" s="226"/>
      <c r="E52" s="226"/>
      <c r="F52" s="226"/>
      <c r="G52"/>
      <c r="H52"/>
    </row>
    <row r="53" spans="1:8" ht="14.4">
      <c r="A53" s="237" t="s">
        <v>2303</v>
      </c>
      <c r="B53" s="237" t="s">
        <v>2722</v>
      </c>
      <c r="C53" s="238"/>
      <c r="D53"/>
      <c r="E53" s="226"/>
      <c r="F53" s="226"/>
      <c r="G53"/>
      <c r="H53"/>
    </row>
    <row r="54" spans="1:8" ht="14.4">
      <c r="A54" s="237" t="s">
        <v>2230</v>
      </c>
      <c r="B54" s="237" t="s">
        <v>2696</v>
      </c>
      <c r="C54" s="238">
        <f>SUM(C55:C58)</f>
        <v>71428.56</v>
      </c>
      <c r="D54" s="252"/>
      <c r="E54" s="226"/>
      <c r="F54" s="226"/>
      <c r="G54" s="241"/>
      <c r="H54" s="241"/>
    </row>
    <row r="55" spans="1:8">
      <c r="A55" s="236" t="s">
        <v>0</v>
      </c>
      <c r="B55" s="236" t="s">
        <v>2723</v>
      </c>
      <c r="C55" s="239">
        <v>0</v>
      </c>
      <c r="D55"/>
      <c r="E55" s="226"/>
      <c r="F55" s="226"/>
      <c r="G55"/>
      <c r="H55"/>
    </row>
    <row r="56" spans="1:8">
      <c r="A56" s="236" t="s">
        <v>1</v>
      </c>
      <c r="B56" s="236" t="s">
        <v>2724</v>
      </c>
      <c r="C56" s="239">
        <f>Bilans!H121+Bilans!H138+Bilans!H144+H15</f>
        <v>71428.56</v>
      </c>
      <c r="D56" s="226"/>
      <c r="E56" s="226"/>
      <c r="F56" s="226"/>
      <c r="G56"/>
      <c r="H56"/>
    </row>
    <row r="57" spans="1:8">
      <c r="A57" s="236" t="s">
        <v>2</v>
      </c>
      <c r="B57" s="236" t="s">
        <v>2725</v>
      </c>
      <c r="C57" s="239">
        <v>0</v>
      </c>
      <c r="D57"/>
      <c r="E57" s="226"/>
      <c r="F57" s="226"/>
      <c r="G57"/>
      <c r="H57"/>
    </row>
    <row r="58" spans="1:8">
      <c r="A58" s="236" t="s">
        <v>2235</v>
      </c>
      <c r="B58" s="236" t="s">
        <v>2726</v>
      </c>
      <c r="C58" s="239">
        <v>0</v>
      </c>
      <c r="D58"/>
      <c r="E58" s="226"/>
      <c r="F58" s="226"/>
      <c r="G58"/>
      <c r="H58"/>
    </row>
    <row r="59" spans="1:8" ht="14.4">
      <c r="A59" s="237" t="s">
        <v>2237</v>
      </c>
      <c r="B59" s="237" t="s">
        <v>2713</v>
      </c>
      <c r="C59" s="238">
        <f>SUM(C60:C68)</f>
        <v>122830.62</v>
      </c>
      <c r="D59" s="226"/>
      <c r="E59" s="226"/>
      <c r="F59" s="226"/>
      <c r="G59"/>
      <c r="H59"/>
    </row>
    <row r="60" spans="1:8">
      <c r="A60" s="236" t="s">
        <v>0</v>
      </c>
      <c r="B60" s="236" t="s">
        <v>2727</v>
      </c>
      <c r="C60" s="239">
        <v>0</v>
      </c>
      <c r="D60"/>
      <c r="E60" s="226"/>
      <c r="F60" s="226"/>
      <c r="G60"/>
      <c r="H60"/>
    </row>
    <row r="61" spans="1:8">
      <c r="A61" s="236" t="s">
        <v>1</v>
      </c>
      <c r="B61" s="236" t="s">
        <v>2728</v>
      </c>
      <c r="C61" s="239">
        <v>0</v>
      </c>
      <c r="D61"/>
      <c r="E61" s="226"/>
      <c r="F61" s="226"/>
      <c r="G61"/>
      <c r="H61"/>
    </row>
    <row r="62" spans="1:8">
      <c r="A62" s="236" t="s">
        <v>2</v>
      </c>
      <c r="B62" s="236" t="s">
        <v>2729</v>
      </c>
      <c r="C62" s="239">
        <v>0</v>
      </c>
      <c r="D62"/>
      <c r="E62" s="226"/>
      <c r="F62" s="226"/>
      <c r="G62"/>
      <c r="H62"/>
    </row>
    <row r="63" spans="1:8">
      <c r="A63" s="236" t="s">
        <v>2235</v>
      </c>
      <c r="B63" s="236" t="s">
        <v>2730</v>
      </c>
      <c r="C63" s="239">
        <f>-Bilans!H139-Bilans!H140-Bilans!H145+H15</f>
        <v>71428.56</v>
      </c>
      <c r="D63" s="226"/>
      <c r="E63" s="226"/>
      <c r="F63" s="226"/>
      <c r="G63"/>
      <c r="H63"/>
    </row>
    <row r="64" spans="1:8">
      <c r="A64" s="236" t="s">
        <v>2280</v>
      </c>
      <c r="B64" s="236" t="s">
        <v>2731</v>
      </c>
      <c r="C64" s="239">
        <v>0</v>
      </c>
      <c r="D64"/>
      <c r="E64" s="226"/>
      <c r="F64" s="226"/>
      <c r="G64"/>
      <c r="H64"/>
    </row>
    <row r="65" spans="1:8">
      <c r="A65" s="236" t="s">
        <v>2660</v>
      </c>
      <c r="B65" s="236" t="s">
        <v>2732</v>
      </c>
      <c r="C65" s="239">
        <v>0</v>
      </c>
      <c r="D65"/>
      <c r="E65" s="226"/>
      <c r="F65" s="226"/>
      <c r="G65"/>
      <c r="H65"/>
    </row>
    <row r="66" spans="1:8">
      <c r="A66" s="236" t="s">
        <v>2683</v>
      </c>
      <c r="B66" s="236" t="s">
        <v>2733</v>
      </c>
      <c r="C66" s="239">
        <f>-Bilans!H124</f>
        <v>0</v>
      </c>
      <c r="D66" s="226"/>
      <c r="E66" s="226"/>
      <c r="F66" s="226"/>
      <c r="G66" s="226"/>
      <c r="H66"/>
    </row>
    <row r="67" spans="1:8">
      <c r="A67" s="236" t="s">
        <v>2685</v>
      </c>
      <c r="B67" s="236" t="s">
        <v>2734</v>
      </c>
      <c r="C67" s="239">
        <f>-Bilans!H82-Bilans!H143+H9</f>
        <v>51402.06</v>
      </c>
      <c r="D67" s="226"/>
      <c r="E67" s="226"/>
      <c r="F67" s="226"/>
      <c r="G67"/>
      <c r="H67"/>
    </row>
    <row r="68" spans="1:8">
      <c r="A68" s="236" t="s">
        <v>2688</v>
      </c>
      <c r="B68" s="236" t="s">
        <v>2735</v>
      </c>
      <c r="C68" s="239">
        <v>0</v>
      </c>
      <c r="D68"/>
      <c r="E68" s="226"/>
      <c r="F68" s="226"/>
      <c r="G68"/>
      <c r="H68"/>
    </row>
    <row r="69" spans="1:8" ht="14.4">
      <c r="A69" s="237" t="s">
        <v>2252</v>
      </c>
      <c r="B69" s="237" t="s">
        <v>2736</v>
      </c>
      <c r="C69" s="238">
        <f>C54-C59</f>
        <v>-51402.06</v>
      </c>
      <c r="D69" s="226"/>
      <c r="E69" s="226"/>
      <c r="F69" s="226"/>
      <c r="G69"/>
      <c r="H69"/>
    </row>
    <row r="70" spans="1:8" ht="14.4">
      <c r="A70" s="237" t="s">
        <v>2305</v>
      </c>
      <c r="B70" s="237" t="s">
        <v>2737</v>
      </c>
      <c r="C70" s="238">
        <f>C21+C52+C69</f>
        <v>802370.11999999988</v>
      </c>
      <c r="D70" s="226"/>
      <c r="E70" s="226"/>
      <c r="F70" s="226"/>
      <c r="G70"/>
      <c r="H70"/>
    </row>
    <row r="71" spans="1:8" ht="14.4">
      <c r="A71" s="237" t="s">
        <v>2384</v>
      </c>
      <c r="B71" s="237" t="s">
        <v>2738</v>
      </c>
      <c r="C71" s="238">
        <f>Bilans!D87-Bilans!C87</f>
        <v>661635.75</v>
      </c>
      <c r="D71" s="226"/>
      <c r="E71" s="226"/>
      <c r="F71" s="226"/>
      <c r="G71"/>
      <c r="H71"/>
    </row>
    <row r="72" spans="1:8">
      <c r="A72" s="236"/>
      <c r="B72" s="236" t="s">
        <v>2739</v>
      </c>
      <c r="C72" s="239">
        <v>0</v>
      </c>
      <c r="D72"/>
      <c r="E72" s="226"/>
      <c r="F72" s="226"/>
      <c r="G72"/>
      <c r="H72"/>
    </row>
    <row r="73" spans="1:8" ht="14.4">
      <c r="A73" s="237" t="s">
        <v>2388</v>
      </c>
      <c r="B73" s="237" t="s">
        <v>2740</v>
      </c>
      <c r="C73" s="238">
        <f>Bilans!C87</f>
        <v>18394.900000000001</v>
      </c>
      <c r="D73" s="226"/>
      <c r="E73" s="226"/>
      <c r="F73" s="226"/>
      <c r="G73"/>
      <c r="H73"/>
    </row>
    <row r="74" spans="1:8" ht="14.4">
      <c r="A74" s="237" t="s">
        <v>2390</v>
      </c>
      <c r="B74" s="237" t="s">
        <v>2741</v>
      </c>
      <c r="C74" s="238">
        <f>C71+C73</f>
        <v>680030.65</v>
      </c>
      <c r="D74" s="226"/>
      <c r="E74" s="226"/>
      <c r="F74" s="226"/>
      <c r="G74"/>
      <c r="H74"/>
    </row>
    <row r="75" spans="1:8">
      <c r="A75" s="236"/>
      <c r="B75" s="236" t="s">
        <v>2742</v>
      </c>
      <c r="C75" s="288">
        <f>'Informacja dodatkowa'!D373</f>
        <v>4283.97</v>
      </c>
      <c r="D75"/>
      <c r="E75" s="226"/>
      <c r="F75" s="226"/>
      <c r="G75"/>
      <c r="H75"/>
    </row>
    <row r="76" spans="1:8">
      <c r="A76"/>
      <c r="B76"/>
      <c r="C76"/>
      <c r="D76"/>
      <c r="E76" s="226"/>
      <c r="F76" s="226"/>
      <c r="G76"/>
      <c r="H76"/>
    </row>
    <row r="77" spans="1:8">
      <c r="A77"/>
      <c r="B77"/>
      <c r="C77" s="226">
        <f>C71-Bilans!E87</f>
        <v>661635.75</v>
      </c>
      <c r="D77"/>
      <c r="E77" s="226"/>
      <c r="F77" s="226"/>
      <c r="G77"/>
      <c r="H77"/>
    </row>
    <row r="78" spans="1:8">
      <c r="A78"/>
      <c r="B78"/>
      <c r="C78" s="226">
        <f>C70-C71</f>
        <v>140734.36999999988</v>
      </c>
      <c r="D78"/>
      <c r="E78" s="226"/>
      <c r="F78" s="226"/>
      <c r="G78"/>
      <c r="H78"/>
    </row>
  </sheetData>
  <sheetProtection formatCells="0" formatColumns="0" formatRows="0" insertRows="0" insertHyperlinks="0" sort="0" autoFilter="0" pivotTables="0"/>
  <phoneticPr fontId="0" type="noConversion"/>
  <printOptions horizontalCentered="1"/>
  <pageMargins left="0.78740157480314965" right="0.78740157480314965" top="0.35433070866141736" bottom="0.98425196850393704" header="0.27559055118110237" footer="0.51181102362204722"/>
  <pageSetup paperSize="9" orientation="portrait" blackAndWhite="1" r:id="rId1"/>
  <ignoredErrors>
    <ignoredError sqref="A11:A7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10">
    <pageSetUpPr fitToPage="1"/>
  </sheetPr>
  <dimension ref="B1:AA251"/>
  <sheetViews>
    <sheetView showGridLines="0" view="pageBreakPreview" topLeftCell="A10" zoomScaleNormal="100" workbookViewId="0">
      <selection activeCell="L84" sqref="L84"/>
    </sheetView>
  </sheetViews>
  <sheetFormatPr defaultColWidth="9.109375" defaultRowHeight="13.2"/>
  <cols>
    <col min="1" max="1" width="9.109375" style="1"/>
    <col min="2" max="4" width="3.109375" style="1" customWidth="1"/>
    <col min="5" max="6" width="3.5546875" style="1" customWidth="1"/>
    <col min="7" max="7" width="82.44140625" style="1" customWidth="1"/>
    <col min="8" max="8" width="4.5546875" style="1" customWidth="1"/>
    <col min="9" max="10" width="14.6640625" style="12" customWidth="1"/>
    <col min="11" max="11" width="3.6640625" style="1" customWidth="1"/>
    <col min="12" max="12" width="10.5546875" style="1" customWidth="1"/>
    <col min="13" max="16384" width="9.109375" style="1"/>
  </cols>
  <sheetData>
    <row r="1" spans="2:11">
      <c r="B1" s="349" t="s">
        <v>2587</v>
      </c>
      <c r="C1" s="349"/>
      <c r="D1" s="349"/>
      <c r="E1" s="349"/>
      <c r="F1" s="349"/>
      <c r="G1" s="349"/>
      <c r="H1" s="349"/>
      <c r="I1" s="349"/>
      <c r="J1" s="349"/>
    </row>
    <row r="2" spans="2:11" ht="42" customHeight="1">
      <c r="B2" s="185"/>
      <c r="C2" s="185"/>
      <c r="D2" s="185"/>
      <c r="E2" s="185"/>
      <c r="F2" s="185"/>
      <c r="G2" s="185"/>
      <c r="H2" s="185"/>
      <c r="I2" s="185"/>
      <c r="J2" s="185"/>
    </row>
    <row r="3" spans="2:11">
      <c r="B3" s="350" t="e">
        <f>nazwa_spolki &amp;", " &amp;siedziba</f>
        <v>#REF!</v>
      </c>
      <c r="C3" s="350"/>
      <c r="D3" s="350"/>
      <c r="E3" s="350"/>
      <c r="F3" s="350"/>
      <c r="G3" s="350"/>
      <c r="H3" s="350"/>
      <c r="I3" s="350"/>
      <c r="J3" s="350"/>
    </row>
    <row r="4" spans="2:11">
      <c r="B4" s="350" t="e">
        <f>CHOOSE(jezyk,#REF!,#REF!,#REF!,#REF!)</f>
        <v>#REF!</v>
      </c>
      <c r="C4" s="350"/>
      <c r="D4" s="350"/>
      <c r="E4" s="350"/>
      <c r="F4" s="350"/>
      <c r="G4" s="350"/>
      <c r="H4" s="350"/>
      <c r="I4" s="350"/>
      <c r="J4" s="350"/>
    </row>
    <row r="5" spans="2:11">
      <c r="B5" s="350" t="e">
        <f>CHOOSE(jezyk,#REF!,#REF!,#REF!,#REF!)</f>
        <v>#REF!</v>
      </c>
      <c r="C5" s="350"/>
      <c r="D5" s="350"/>
      <c r="E5" s="350"/>
      <c r="F5" s="350"/>
      <c r="G5" s="350"/>
      <c r="H5" s="350"/>
      <c r="I5" s="350"/>
      <c r="J5" s="350"/>
    </row>
    <row r="6" spans="2:11">
      <c r="B6" s="350" t="e">
        <f>CHOOSE(jezyk,#REF!,#REF!,#REF!,#REF!)</f>
        <v>#REF!</v>
      </c>
      <c r="C6" s="350"/>
      <c r="D6" s="350"/>
      <c r="E6" s="350"/>
      <c r="F6" s="350"/>
      <c r="G6" s="350"/>
      <c r="H6" s="350"/>
      <c r="I6" s="350"/>
      <c r="J6" s="350"/>
    </row>
    <row r="7" spans="2:11">
      <c r="G7" s="71"/>
      <c r="H7" s="186"/>
    </row>
    <row r="8" spans="2:11">
      <c r="B8" s="72"/>
      <c r="C8" s="72"/>
      <c r="D8" s="72"/>
      <c r="E8" s="72"/>
      <c r="F8" s="72"/>
      <c r="G8" s="4"/>
      <c r="H8" s="5"/>
      <c r="I8" s="13"/>
      <c r="J8" s="13"/>
    </row>
    <row r="9" spans="2:11">
      <c r="G9" s="73"/>
      <c r="H9" s="73"/>
      <c r="I9" s="16" t="e">
        <f>dzb</f>
        <v>#REF!</v>
      </c>
      <c r="J9" s="16" t="e">
        <f>CHOOSE(jezyk,#REF!,#REF!,#REF!,#REF!)</f>
        <v>#REF!</v>
      </c>
      <c r="K9" s="74"/>
    </row>
    <row r="10" spans="2:11">
      <c r="G10" s="73"/>
      <c r="H10" s="73"/>
      <c r="I10" s="16" t="s">
        <v>2588</v>
      </c>
      <c r="J10" s="16" t="s">
        <v>2588</v>
      </c>
    </row>
    <row r="11" spans="2:11">
      <c r="B11" s="75"/>
      <c r="C11" s="75"/>
      <c r="D11" s="75"/>
      <c r="E11" s="75"/>
      <c r="F11" s="75"/>
      <c r="G11" s="76"/>
      <c r="H11" s="76"/>
      <c r="I11" s="14"/>
      <c r="J11" s="14"/>
    </row>
    <row r="12" spans="2:11">
      <c r="G12" s="73"/>
      <c r="H12" s="73"/>
      <c r="I12" s="7"/>
      <c r="J12" s="7"/>
    </row>
    <row r="13" spans="2:11" s="71" customFormat="1">
      <c r="B13" s="71" t="s">
        <v>2423</v>
      </c>
      <c r="C13" s="77" t="e">
        <f>CHOOSE(jezyk,#REF!,#REF!,#REF!,#REF!)</f>
        <v>#REF!</v>
      </c>
      <c r="G13" s="77"/>
      <c r="H13" s="73"/>
      <c r="I13" s="7"/>
      <c r="J13" s="7"/>
    </row>
    <row r="14" spans="2:11" s="71" customFormat="1">
      <c r="C14" s="77"/>
      <c r="G14" s="77"/>
      <c r="H14" s="73"/>
      <c r="I14" s="7"/>
      <c r="J14" s="7"/>
    </row>
    <row r="15" spans="2:11" s="71" customFormat="1">
      <c r="C15" s="71" t="s">
        <v>2589</v>
      </c>
      <c r="D15" s="71" t="e">
        <f>CHOOSE(jezyk,#REF!,#REF!,#REF!,#REF!)</f>
        <v>#REF!</v>
      </c>
      <c r="G15" s="78"/>
      <c r="H15" s="73"/>
      <c r="I15" s="6">
        <f>SUM(I17:I18)</f>
        <v>0</v>
      </c>
      <c r="J15" s="6">
        <f>SUM(J17:J18)</f>
        <v>0</v>
      </c>
    </row>
    <row r="16" spans="2:11" s="71" customFormat="1">
      <c r="G16" s="78"/>
      <c r="H16" s="73"/>
      <c r="I16" s="7"/>
      <c r="J16" s="7"/>
    </row>
    <row r="17" spans="2:10">
      <c r="D17" s="1" t="s">
        <v>2422</v>
      </c>
      <c r="E17" s="1" t="e">
        <f>CHOOSE(jezyk,#REF!,#REF!,#REF!,#REF!)</f>
        <v>#REF!</v>
      </c>
      <c r="G17" s="79"/>
      <c r="H17" s="80"/>
      <c r="I17" s="8"/>
      <c r="J17" s="8"/>
    </row>
    <row r="18" spans="2:10">
      <c r="D18" s="1" t="s">
        <v>2455</v>
      </c>
      <c r="E18" s="1" t="e">
        <f>CHOOSE(jezyk,#REF!,#REF!,#REF!,#REF!)</f>
        <v>#REF!</v>
      </c>
      <c r="H18" s="80"/>
      <c r="I18" s="9"/>
      <c r="J18" s="9"/>
    </row>
    <row r="19" spans="2:10">
      <c r="E19" s="81"/>
      <c r="H19" s="80"/>
      <c r="I19" s="11"/>
      <c r="J19" s="11"/>
    </row>
    <row r="20" spans="2:10" s="71" customFormat="1">
      <c r="C20" s="71" t="s">
        <v>2590</v>
      </c>
      <c r="D20" s="82" t="e">
        <f>CHOOSE(jezyk,#REF!,#REF!,#REF!,#REF!)</f>
        <v>#REF!</v>
      </c>
      <c r="H20" s="73"/>
      <c r="I20" s="6">
        <f>SUM(I22:I26)</f>
        <v>0</v>
      </c>
      <c r="J20" s="6">
        <f>SUM(J22:J26)</f>
        <v>0</v>
      </c>
    </row>
    <row r="21" spans="2:10" s="71" customFormat="1">
      <c r="D21" s="82"/>
      <c r="H21" s="73"/>
      <c r="I21" s="7"/>
      <c r="J21" s="7"/>
    </row>
    <row r="22" spans="2:10">
      <c r="D22" s="1" t="s">
        <v>2422</v>
      </c>
      <c r="E22" s="81" t="e">
        <f>CHOOSE(jezyk,#REF!,#REF!,#REF!,#REF!)</f>
        <v>#REF!</v>
      </c>
      <c r="H22" s="80"/>
      <c r="I22" s="9"/>
      <c r="J22" s="9"/>
    </row>
    <row r="23" spans="2:10">
      <c r="D23" s="1" t="s">
        <v>2455</v>
      </c>
      <c r="E23" s="81" t="e">
        <f>CHOOSE(jezyk,#REF!,#REF!,#REF!,#REF!)</f>
        <v>#REF!</v>
      </c>
      <c r="H23" s="80"/>
      <c r="I23" s="9"/>
      <c r="J23" s="9"/>
    </row>
    <row r="24" spans="2:10">
      <c r="D24" s="1" t="s">
        <v>2520</v>
      </c>
      <c r="E24" s="81" t="e">
        <f>CHOOSE(jezyk,#REF!,#REF!,#REF!,#REF!)</f>
        <v>#REF!</v>
      </c>
      <c r="H24" s="80"/>
      <c r="I24" s="9"/>
      <c r="J24" s="9"/>
    </row>
    <row r="25" spans="2:10">
      <c r="D25" s="1" t="s">
        <v>2569</v>
      </c>
      <c r="E25" s="81" t="e">
        <f>CHOOSE(jezyk,#REF!,#REF!,#REF!,#REF!)</f>
        <v>#REF!</v>
      </c>
      <c r="H25" s="80"/>
      <c r="I25" s="9"/>
      <c r="J25" s="9"/>
    </row>
    <row r="26" spans="2:10">
      <c r="D26" s="1" t="s">
        <v>2572</v>
      </c>
      <c r="E26" s="81" t="e">
        <f>CHOOSE(jezyk,#REF!,#REF!,#REF!,#REF!)</f>
        <v>#REF!</v>
      </c>
      <c r="H26" s="80"/>
      <c r="I26" s="9"/>
      <c r="J26" s="9"/>
    </row>
    <row r="27" spans="2:10">
      <c r="E27" s="81"/>
      <c r="H27" s="80"/>
      <c r="I27" s="11"/>
      <c r="J27" s="11"/>
    </row>
    <row r="28" spans="2:10" s="71" customFormat="1">
      <c r="C28" s="71" t="s">
        <v>2591</v>
      </c>
      <c r="D28" s="82" t="e">
        <f>CHOOSE(jezyk,#REF!,#REF!,#REF!,#REF!)</f>
        <v>#REF!</v>
      </c>
      <c r="H28" s="73"/>
      <c r="I28" s="6">
        <f>I15-I20</f>
        <v>0</v>
      </c>
      <c r="J28" s="6">
        <f>J15-J20</f>
        <v>0</v>
      </c>
    </row>
    <row r="29" spans="2:10" s="71" customFormat="1">
      <c r="D29" s="82"/>
      <c r="H29" s="73"/>
      <c r="I29" s="7"/>
      <c r="J29" s="7"/>
    </row>
    <row r="30" spans="2:10" s="71" customFormat="1">
      <c r="B30" s="71" t="s">
        <v>2456</v>
      </c>
      <c r="C30" s="82" t="e">
        <f>CHOOSE(jezyk,#REF!,#REF!,#REF!,#REF!)</f>
        <v>#REF!</v>
      </c>
      <c r="H30" s="73"/>
      <c r="I30" s="7"/>
      <c r="J30" s="7"/>
    </row>
    <row r="31" spans="2:10" s="71" customFormat="1">
      <c r="C31" s="77"/>
      <c r="H31" s="73"/>
      <c r="I31" s="7"/>
      <c r="J31" s="7"/>
    </row>
    <row r="32" spans="2:10" s="71" customFormat="1">
      <c r="C32" s="71" t="s">
        <v>2589</v>
      </c>
      <c r="D32" s="82" t="e">
        <f>CHOOSE(jezyk,#REF!,#REF!,#REF!,#REF!)</f>
        <v>#REF!</v>
      </c>
      <c r="H32" s="73"/>
      <c r="I32" s="6">
        <f>SUM(I34:I36)+I44</f>
        <v>0</v>
      </c>
      <c r="J32" s="6">
        <f>SUM(J34:J36)+J44</f>
        <v>0</v>
      </c>
    </row>
    <row r="33" spans="3:10">
      <c r="D33" s="82"/>
      <c r="H33" s="73"/>
      <c r="I33" s="7"/>
      <c r="J33" s="7"/>
    </row>
    <row r="34" spans="3:10">
      <c r="D34" s="1" t="s">
        <v>2422</v>
      </c>
      <c r="E34" s="81" t="e">
        <f>CHOOSE(jezyk,#REF!,#REF!,#REF!,#REF!)</f>
        <v>#REF!</v>
      </c>
      <c r="G34" s="79"/>
      <c r="H34" s="80"/>
      <c r="I34" s="9"/>
      <c r="J34" s="9"/>
    </row>
    <row r="35" spans="3:10">
      <c r="D35" s="1" t="s">
        <v>2455</v>
      </c>
      <c r="E35" s="81" t="e">
        <f>CHOOSE(jezyk,#REF!,#REF!,#REF!,#REF!)</f>
        <v>#REF!</v>
      </c>
      <c r="G35" s="79"/>
      <c r="H35" s="80"/>
      <c r="I35" s="9"/>
      <c r="J35" s="9"/>
    </row>
    <row r="36" spans="3:10">
      <c r="D36" s="1" t="s">
        <v>2520</v>
      </c>
      <c r="E36" s="81" t="e">
        <f>CHOOSE(jezyk,#REF!,#REF!,#REF!,#REF!)</f>
        <v>#REF!</v>
      </c>
      <c r="G36" s="79"/>
      <c r="H36" s="80"/>
      <c r="I36" s="10">
        <f>SUM(I37:I38)</f>
        <v>0</v>
      </c>
      <c r="J36" s="10">
        <f>SUM(J37:J38)</f>
        <v>0</v>
      </c>
    </row>
    <row r="37" spans="3:10">
      <c r="E37" s="1" t="s">
        <v>2595</v>
      </c>
      <c r="F37" s="81" t="e">
        <f>CHOOSE(jezyk,#REF!,#REF!,#REF!,#REF!)</f>
        <v>#REF!</v>
      </c>
      <c r="H37" s="80"/>
      <c r="I37" s="9"/>
      <c r="J37" s="9"/>
    </row>
    <row r="38" spans="3:10">
      <c r="E38" s="1" t="s">
        <v>2596</v>
      </c>
      <c r="F38" s="81" t="e">
        <f>CHOOSE(jezyk,#REF!,#REF!,#REF!,#REF!)</f>
        <v>#REF!</v>
      </c>
      <c r="H38" s="80"/>
      <c r="I38" s="10">
        <f>SUM(I39:I43)</f>
        <v>0</v>
      </c>
      <c r="J38" s="10">
        <f>SUM(J39:J43)</f>
        <v>0</v>
      </c>
    </row>
    <row r="39" spans="3:10">
      <c r="F39" s="1" t="s">
        <v>2226</v>
      </c>
      <c r="G39" s="81" t="e">
        <f>CHOOSE(jezyk,#REF!,#REF!,#REF!,#REF!)</f>
        <v>#REF!</v>
      </c>
      <c r="H39" s="80"/>
      <c r="I39" s="9"/>
      <c r="J39" s="9"/>
    </row>
    <row r="40" spans="3:10">
      <c r="F40" s="1" t="s">
        <v>2226</v>
      </c>
      <c r="G40" s="81" t="e">
        <f>CHOOSE(jezyk,#REF!,#REF!,#REF!,#REF!)</f>
        <v>#REF!</v>
      </c>
      <c r="H40" s="80"/>
      <c r="I40" s="9"/>
      <c r="J40" s="9"/>
    </row>
    <row r="41" spans="3:10">
      <c r="F41" s="1" t="s">
        <v>2226</v>
      </c>
      <c r="G41" s="81" t="e">
        <f>CHOOSE(jezyk,#REF!,#REF!,#REF!,#REF!)</f>
        <v>#REF!</v>
      </c>
      <c r="H41" s="80"/>
      <c r="I41" s="9"/>
      <c r="J41" s="9"/>
    </row>
    <row r="42" spans="3:10">
      <c r="F42" s="1" t="s">
        <v>2226</v>
      </c>
      <c r="G42" s="81" t="e">
        <f>CHOOSE(jezyk,#REF!,#REF!,#REF!,#REF!)</f>
        <v>#REF!</v>
      </c>
      <c r="H42" s="80"/>
      <c r="I42" s="9"/>
      <c r="J42" s="9"/>
    </row>
    <row r="43" spans="3:10">
      <c r="F43" s="1" t="s">
        <v>2226</v>
      </c>
      <c r="G43" s="81" t="e">
        <f>CHOOSE(jezyk,#REF!,#REF!,#REF!,#REF!)</f>
        <v>#REF!</v>
      </c>
      <c r="H43" s="80"/>
      <c r="I43" s="9"/>
      <c r="J43" s="9"/>
    </row>
    <row r="44" spans="3:10">
      <c r="D44" s="1" t="s">
        <v>2569</v>
      </c>
      <c r="E44" s="81" t="e">
        <f>CHOOSE(jezyk,#REF!,#REF!,#REF!,#REF!)</f>
        <v>#REF!</v>
      </c>
      <c r="G44" s="79"/>
      <c r="H44" s="80"/>
      <c r="I44" s="9"/>
      <c r="J44" s="9"/>
    </row>
    <row r="45" spans="3:10">
      <c r="E45" s="81"/>
      <c r="G45" s="79"/>
      <c r="H45" s="80"/>
      <c r="I45" s="11"/>
      <c r="J45" s="11"/>
    </row>
    <row r="46" spans="3:10" s="71" customFormat="1">
      <c r="C46" s="71" t="s">
        <v>2590</v>
      </c>
      <c r="D46" s="82" t="e">
        <f>CHOOSE(jezyk,#REF!,#REF!,#REF!,#REF!)</f>
        <v>#REF!</v>
      </c>
      <c r="G46" s="78"/>
      <c r="H46" s="73"/>
      <c r="I46" s="6">
        <f>SUM(I48:I50)+I55</f>
        <v>0</v>
      </c>
      <c r="J46" s="6">
        <f>SUM(J48:J50)+J55</f>
        <v>0</v>
      </c>
    </row>
    <row r="47" spans="3:10" s="71" customFormat="1">
      <c r="D47" s="82"/>
      <c r="G47" s="78"/>
      <c r="H47" s="73"/>
      <c r="I47" s="7"/>
      <c r="J47" s="7"/>
    </row>
    <row r="48" spans="3:10">
      <c r="D48" s="1" t="s">
        <v>2422</v>
      </c>
      <c r="E48" s="81" t="e">
        <f>CHOOSE(jezyk,#REF!,#REF!,#REF!,#REF!)</f>
        <v>#REF!</v>
      </c>
      <c r="H48" s="80"/>
      <c r="I48" s="9"/>
      <c r="J48" s="9"/>
    </row>
    <row r="49" spans="2:10">
      <c r="D49" s="1" t="s">
        <v>2455</v>
      </c>
      <c r="E49" s="81" t="e">
        <f>CHOOSE(jezyk,#REF!,#REF!,#REF!,#REF!)</f>
        <v>#REF!</v>
      </c>
      <c r="H49" s="80"/>
      <c r="I49" s="9"/>
      <c r="J49" s="9"/>
    </row>
    <row r="50" spans="2:10">
      <c r="D50" s="1" t="s">
        <v>2520</v>
      </c>
      <c r="E50" s="81" t="e">
        <f>CHOOSE(jezyk,#REF!,#REF!,#REF!,#REF!)</f>
        <v>#REF!</v>
      </c>
      <c r="H50" s="80"/>
      <c r="I50" s="10">
        <f>SUM(I51:I52)</f>
        <v>0</v>
      </c>
      <c r="J50" s="10">
        <f>SUM(J51:J52)</f>
        <v>0</v>
      </c>
    </row>
    <row r="51" spans="2:10">
      <c r="E51" s="1" t="s">
        <v>2595</v>
      </c>
      <c r="F51" s="81" t="e">
        <f>CHOOSE(jezyk,#REF!,#REF!,#REF!,#REF!)</f>
        <v>#REF!</v>
      </c>
      <c r="H51" s="80"/>
      <c r="I51" s="9"/>
      <c r="J51" s="9"/>
    </row>
    <row r="52" spans="2:10">
      <c r="E52" s="1" t="s">
        <v>2596</v>
      </c>
      <c r="F52" s="81" t="e">
        <f>CHOOSE(jezyk,#REF!,#REF!,#REF!,#REF!)</f>
        <v>#REF!</v>
      </c>
      <c r="H52" s="80"/>
      <c r="I52" s="10">
        <f>SUM(I53:I54)</f>
        <v>0</v>
      </c>
      <c r="J52" s="10">
        <f>SUM(J53:J54)</f>
        <v>0</v>
      </c>
    </row>
    <row r="53" spans="2:10">
      <c r="F53" s="1" t="s">
        <v>2226</v>
      </c>
      <c r="G53" s="81" t="e">
        <f>CHOOSE(jezyk,#REF!,#REF!,#REF!,#REF!)</f>
        <v>#REF!</v>
      </c>
      <c r="H53" s="80"/>
      <c r="I53" s="9"/>
      <c r="J53" s="9"/>
    </row>
    <row r="54" spans="2:10">
      <c r="F54" s="1" t="s">
        <v>2226</v>
      </c>
      <c r="G54" s="81" t="e">
        <f>CHOOSE(jezyk,#REF!,#REF!,#REF!,#REF!)</f>
        <v>#REF!</v>
      </c>
      <c r="H54" s="80"/>
      <c r="I54" s="9"/>
      <c r="J54" s="9"/>
    </row>
    <row r="55" spans="2:10">
      <c r="D55" s="1" t="s">
        <v>2569</v>
      </c>
      <c r="E55" s="81" t="e">
        <f>CHOOSE(jezyk,#REF!,#REF!,#REF!,#REF!)</f>
        <v>#REF!</v>
      </c>
      <c r="H55" s="80"/>
      <c r="I55" s="9"/>
      <c r="J55" s="9"/>
    </row>
    <row r="56" spans="2:10">
      <c r="E56" s="81"/>
      <c r="H56" s="80"/>
      <c r="I56" s="11"/>
      <c r="J56" s="11"/>
    </row>
    <row r="57" spans="2:10" s="71" customFormat="1">
      <c r="C57" s="71" t="s">
        <v>2591</v>
      </c>
      <c r="D57" s="82" t="e">
        <f>CHOOSE(jezyk,#REF!,#REF!,#REF!,#REF!)</f>
        <v>#REF!</v>
      </c>
      <c r="G57" s="78"/>
      <c r="H57" s="73"/>
      <c r="I57" s="8">
        <f>I32-I46</f>
        <v>0</v>
      </c>
      <c r="J57" s="8">
        <f>J32-J46</f>
        <v>0</v>
      </c>
    </row>
    <row r="58" spans="2:10" s="71" customFormat="1">
      <c r="D58" s="82"/>
      <c r="G58" s="78"/>
      <c r="H58" s="73"/>
      <c r="I58" s="7"/>
      <c r="J58" s="7"/>
    </row>
    <row r="59" spans="2:10" s="71" customFormat="1">
      <c r="B59" s="71" t="s">
        <v>2521</v>
      </c>
      <c r="C59" s="82" t="e">
        <f>CHOOSE(jezyk,#REF!,#REF!,#REF!,#REF!)</f>
        <v>#REF!</v>
      </c>
      <c r="H59" s="73"/>
      <c r="I59" s="7"/>
      <c r="J59" s="7"/>
    </row>
    <row r="60" spans="2:10" s="71" customFormat="1">
      <c r="C60" s="77"/>
      <c r="H60" s="73"/>
      <c r="I60" s="7"/>
      <c r="J60" s="7"/>
    </row>
    <row r="61" spans="2:10" s="71" customFormat="1">
      <c r="C61" s="71" t="s">
        <v>2589</v>
      </c>
      <c r="D61" s="82" t="e">
        <f>CHOOSE(jezyk,#REF!,#REF!,#REF!,#REF!)</f>
        <v>#REF!</v>
      </c>
      <c r="H61" s="73"/>
      <c r="I61" s="6">
        <f>SUM(I63:I66)</f>
        <v>0</v>
      </c>
      <c r="J61" s="6">
        <f>SUM(J63:J66)</f>
        <v>0</v>
      </c>
    </row>
    <row r="62" spans="2:10" s="71" customFormat="1">
      <c r="D62" s="82"/>
      <c r="H62" s="73"/>
      <c r="I62" s="7"/>
      <c r="J62" s="7"/>
    </row>
    <row r="63" spans="2:10">
      <c r="D63" s="1" t="s">
        <v>2422</v>
      </c>
      <c r="E63" s="354" t="e">
        <f>CHOOSE(jezyk,#REF!,#REF!,#REF!,#REF!)</f>
        <v>#REF!</v>
      </c>
      <c r="F63" s="355"/>
      <c r="G63" s="355"/>
      <c r="H63" s="355"/>
      <c r="I63" s="9"/>
      <c r="J63" s="9"/>
    </row>
    <row r="64" spans="2:10">
      <c r="D64" s="1" t="s">
        <v>2455</v>
      </c>
      <c r="E64" s="81" t="e">
        <f>CHOOSE(jezyk,#REF!,#REF!,#REF!,#REF!)</f>
        <v>#REF!</v>
      </c>
      <c r="H64" s="80"/>
      <c r="I64" s="9"/>
      <c r="J64" s="9"/>
    </row>
    <row r="65" spans="2:10">
      <c r="D65" s="1" t="s">
        <v>2520</v>
      </c>
      <c r="E65" s="81" t="e">
        <f>CHOOSE(jezyk,#REF!,#REF!,#REF!,#REF!)</f>
        <v>#REF!</v>
      </c>
      <c r="H65" s="80"/>
      <c r="I65" s="9"/>
      <c r="J65" s="9"/>
    </row>
    <row r="66" spans="2:10">
      <c r="D66" s="1" t="s">
        <v>2569</v>
      </c>
      <c r="E66" s="81" t="e">
        <f>CHOOSE(jezyk,#REF!,#REF!,#REF!,#REF!)</f>
        <v>#REF!</v>
      </c>
      <c r="H66" s="80"/>
      <c r="I66" s="9"/>
      <c r="J66" s="9"/>
    </row>
    <row r="67" spans="2:10">
      <c r="E67" s="81"/>
      <c r="H67" s="80"/>
      <c r="I67" s="11"/>
      <c r="J67" s="11"/>
    </row>
    <row r="68" spans="2:10" s="71" customFormat="1">
      <c r="C68" s="71" t="s">
        <v>2590</v>
      </c>
      <c r="D68" s="82" t="e">
        <f>CHOOSE(jezyk,#REF!,#REF!,#REF!,#REF!)</f>
        <v>#REF!</v>
      </c>
      <c r="H68" s="73"/>
      <c r="I68" s="6">
        <f>SUM(I70:I78)</f>
        <v>0</v>
      </c>
      <c r="J68" s="6">
        <f>SUM(J70:J78)</f>
        <v>0</v>
      </c>
    </row>
    <row r="69" spans="2:10" s="71" customFormat="1">
      <c r="D69" s="82"/>
      <c r="H69" s="73"/>
      <c r="I69" s="7"/>
      <c r="J69" s="7"/>
    </row>
    <row r="70" spans="2:10">
      <c r="D70" s="1" t="s">
        <v>2422</v>
      </c>
      <c r="E70" s="81" t="e">
        <f>CHOOSE(jezyk,#REF!,#REF!,#REF!,#REF!)</f>
        <v>#REF!</v>
      </c>
      <c r="H70" s="80"/>
      <c r="I70" s="9"/>
      <c r="J70" s="9"/>
    </row>
    <row r="71" spans="2:10">
      <c r="D71" s="1" t="s">
        <v>2455</v>
      </c>
      <c r="E71" s="81" t="e">
        <f>CHOOSE(jezyk,#REF!,#REF!,#REF!,#REF!)</f>
        <v>#REF!</v>
      </c>
      <c r="H71" s="80"/>
      <c r="I71" s="9"/>
      <c r="J71" s="9"/>
    </row>
    <row r="72" spans="2:10">
      <c r="D72" s="1" t="s">
        <v>2520</v>
      </c>
      <c r="E72" s="81" t="e">
        <f>CHOOSE(jezyk,#REF!,#REF!,#REF!,#REF!)</f>
        <v>#REF!</v>
      </c>
      <c r="H72" s="80"/>
      <c r="I72" s="9"/>
      <c r="J72" s="9"/>
    </row>
    <row r="73" spans="2:10">
      <c r="D73" s="1" t="s">
        <v>2569</v>
      </c>
      <c r="E73" s="81" t="e">
        <f>CHOOSE(jezyk,#REF!,#REF!,#REF!,#REF!)</f>
        <v>#REF!</v>
      </c>
      <c r="H73" s="80"/>
      <c r="I73" s="9"/>
      <c r="J73" s="9"/>
    </row>
    <row r="74" spans="2:10">
      <c r="D74" s="1" t="s">
        <v>2572</v>
      </c>
      <c r="E74" s="81" t="e">
        <f>CHOOSE(jezyk,#REF!,#REF!,#REF!,#REF!)</f>
        <v>#REF!</v>
      </c>
      <c r="G74" s="71"/>
      <c r="H74" s="80"/>
      <c r="I74" s="9"/>
      <c r="J74" s="9"/>
    </row>
    <row r="75" spans="2:10">
      <c r="D75" s="1" t="s">
        <v>2578</v>
      </c>
      <c r="E75" s="81" t="e">
        <f>CHOOSE(jezyk,#REF!,#REF!,#REF!,#REF!)</f>
        <v>#REF!</v>
      </c>
      <c r="H75" s="80"/>
      <c r="I75" s="9"/>
      <c r="J75" s="9"/>
    </row>
    <row r="76" spans="2:10">
      <c r="D76" s="1" t="s">
        <v>2581</v>
      </c>
      <c r="E76" s="81" t="e">
        <f>CHOOSE(jezyk,#REF!,#REF!,#REF!,#REF!)</f>
        <v>#REF!</v>
      </c>
      <c r="H76" s="80"/>
      <c r="I76" s="9"/>
      <c r="J76" s="9"/>
    </row>
    <row r="77" spans="2:10">
      <c r="B77" s="83"/>
      <c r="C77" s="83"/>
      <c r="D77" s="83" t="s">
        <v>2743</v>
      </c>
      <c r="E77" s="81" t="e">
        <f>CHOOSE(jezyk,#REF!,#REF!,#REF!,#REF!)</f>
        <v>#REF!</v>
      </c>
      <c r="F77" s="83"/>
      <c r="G77" s="83"/>
      <c r="H77" s="80"/>
      <c r="I77" s="9"/>
      <c r="J77" s="9"/>
    </row>
    <row r="78" spans="2:10">
      <c r="B78" s="83"/>
      <c r="C78" s="83"/>
      <c r="D78" s="83" t="s">
        <v>2744</v>
      </c>
      <c r="E78" s="81" t="e">
        <f>CHOOSE(jezyk,#REF!,#REF!,#REF!,#REF!)</f>
        <v>#REF!</v>
      </c>
      <c r="F78" s="83"/>
      <c r="G78" s="83"/>
      <c r="H78" s="80"/>
      <c r="I78" s="9"/>
      <c r="J78" s="9"/>
    </row>
    <row r="79" spans="2:10">
      <c r="B79" s="83"/>
      <c r="C79" s="83"/>
      <c r="D79" s="83"/>
      <c r="E79" s="81"/>
      <c r="F79" s="83"/>
      <c r="G79" s="83"/>
      <c r="H79" s="80"/>
      <c r="I79" s="11"/>
      <c r="J79" s="11"/>
    </row>
    <row r="80" spans="2:10" s="71" customFormat="1">
      <c r="B80" s="84"/>
      <c r="C80" s="85" t="s">
        <v>2591</v>
      </c>
      <c r="D80" s="353" t="e">
        <f>CHOOSE(jezyk,#REF!,#REF!,#REF!,#REF!)</f>
        <v>#REF!</v>
      </c>
      <c r="E80" s="353"/>
      <c r="F80" s="353"/>
      <c r="G80" s="353"/>
      <c r="H80" s="73"/>
      <c r="I80" s="6">
        <f>I61-I68</f>
        <v>0</v>
      </c>
      <c r="J80" s="6">
        <f>J61-J68</f>
        <v>0</v>
      </c>
    </row>
    <row r="81" spans="2:12" s="71" customFormat="1">
      <c r="B81" s="84"/>
      <c r="C81" s="84"/>
      <c r="D81" s="82"/>
      <c r="E81" s="84"/>
      <c r="F81" s="84"/>
      <c r="G81" s="84"/>
      <c r="H81" s="73"/>
      <c r="I81" s="7"/>
      <c r="J81" s="7"/>
    </row>
    <row r="82" spans="2:12" s="71" customFormat="1">
      <c r="B82" s="84" t="s">
        <v>2570</v>
      </c>
      <c r="C82" s="82" t="e">
        <f>CHOOSE(jezyk,#REF!,#REF!,#REF!,#REF!)</f>
        <v>#REF!</v>
      </c>
      <c r="D82" s="84"/>
      <c r="E82" s="84"/>
      <c r="F82" s="84"/>
      <c r="G82" s="84"/>
      <c r="H82" s="73"/>
      <c r="I82" s="6">
        <f>I28+I57+I80</f>
        <v>0</v>
      </c>
      <c r="J82" s="6">
        <f>J28+J57+J80</f>
        <v>0</v>
      </c>
    </row>
    <row r="83" spans="2:12" s="71" customFormat="1">
      <c r="B83" s="84"/>
      <c r="C83" s="82"/>
      <c r="D83" s="84"/>
      <c r="E83" s="84"/>
      <c r="F83" s="84"/>
      <c r="G83" s="84"/>
      <c r="H83" s="73"/>
      <c r="I83" s="7"/>
      <c r="J83" s="7"/>
      <c r="L83" s="86" t="e">
        <f>dzb</f>
        <v>#REF!</v>
      </c>
    </row>
    <row r="84" spans="2:12" s="71" customFormat="1">
      <c r="B84" s="84" t="s">
        <v>2573</v>
      </c>
      <c r="C84" s="82" t="e">
        <f>CHOOSE(jezyk,#REF!,#REF!,#REF!,#REF!)</f>
        <v>#REF!</v>
      </c>
      <c r="D84" s="84"/>
      <c r="E84" s="84"/>
      <c r="F84" s="84"/>
      <c r="G84" s="84"/>
      <c r="H84" s="73"/>
      <c r="I84" s="6">
        <f>Bilans!G127-Bilans!H127</f>
        <v>0</v>
      </c>
      <c r="J84" s="19"/>
      <c r="L84" s="87">
        <f>I84-(Bilans!G126-Bilans!H126)</f>
        <v>0</v>
      </c>
    </row>
    <row r="85" spans="2:12" s="71" customFormat="1">
      <c r="B85" s="84"/>
      <c r="C85" s="82"/>
      <c r="D85" s="84"/>
      <c r="E85" s="84"/>
      <c r="F85" s="84"/>
      <c r="G85" s="84"/>
      <c r="H85" s="73"/>
      <c r="I85" s="7"/>
      <c r="J85" s="7"/>
    </row>
    <row r="86" spans="2:12">
      <c r="B86" s="83"/>
      <c r="C86" s="83" t="s">
        <v>2226</v>
      </c>
      <c r="D86" s="81" t="e">
        <f>CHOOSE(jezyk,#REF!,#REF!,#REF!,#REF!)</f>
        <v>#REF!</v>
      </c>
      <c r="E86" s="83"/>
      <c r="F86" s="83"/>
      <c r="G86" s="83"/>
      <c r="H86" s="73"/>
      <c r="I86" s="8"/>
      <c r="J86" s="8"/>
    </row>
    <row r="87" spans="2:12">
      <c r="B87" s="83"/>
      <c r="C87" s="83"/>
      <c r="D87" s="81"/>
      <c r="E87" s="83"/>
      <c r="F87" s="83"/>
      <c r="G87" s="83"/>
      <c r="H87" s="73"/>
      <c r="I87" s="7"/>
      <c r="J87" s="7"/>
    </row>
    <row r="88" spans="2:12" s="71" customFormat="1">
      <c r="B88" s="84" t="s">
        <v>2579</v>
      </c>
      <c r="C88" s="82" t="e">
        <f>CHOOSE(jezyk,#REF!,#REF!,#REF!,#REF!)</f>
        <v>#REF!</v>
      </c>
      <c r="D88" s="84"/>
      <c r="E88" s="84"/>
      <c r="F88" s="84"/>
      <c r="G88" s="84"/>
      <c r="H88" s="73"/>
      <c r="I88" s="6">
        <f>J91</f>
        <v>0</v>
      </c>
      <c r="J88" s="8"/>
    </row>
    <row r="89" spans="2:12" s="71" customFormat="1">
      <c r="B89" s="84"/>
      <c r="C89" s="82"/>
      <c r="D89" s="84"/>
      <c r="E89" s="84"/>
      <c r="F89" s="84"/>
      <c r="G89" s="84"/>
      <c r="H89" s="73"/>
      <c r="I89" s="7"/>
      <c r="J89" s="7"/>
    </row>
    <row r="90" spans="2:12" s="71" customFormat="1">
      <c r="B90" s="88"/>
      <c r="C90" s="89"/>
      <c r="D90" s="88"/>
      <c r="E90" s="88"/>
      <c r="F90" s="88"/>
      <c r="G90" s="88"/>
      <c r="H90" s="90"/>
      <c r="I90" s="15"/>
      <c r="J90" s="15"/>
    </row>
    <row r="91" spans="2:12" s="71" customFormat="1">
      <c r="B91" s="84" t="s">
        <v>2582</v>
      </c>
      <c r="C91" s="82" t="e">
        <f>CHOOSE(jezyk,#REF!,#REF!,#REF!,#REF!)</f>
        <v>#REF!</v>
      </c>
      <c r="D91" s="84"/>
      <c r="E91" s="84"/>
      <c r="F91" s="84"/>
      <c r="G91" s="84"/>
      <c r="H91" s="73"/>
      <c r="I91" s="6">
        <f>I88+I82</f>
        <v>0</v>
      </c>
      <c r="J91" s="8"/>
      <c r="K91" s="74"/>
    </row>
    <row r="92" spans="2:12" s="71" customFormat="1">
      <c r="B92" s="84"/>
      <c r="C92" s="82"/>
      <c r="D92" s="84"/>
      <c r="E92" s="84"/>
      <c r="F92" s="84"/>
      <c r="G92" s="84"/>
      <c r="H92" s="73"/>
      <c r="I92" s="7"/>
      <c r="J92" s="7"/>
    </row>
    <row r="93" spans="2:12">
      <c r="B93" s="83"/>
      <c r="C93" s="83" t="s">
        <v>2226</v>
      </c>
      <c r="D93" s="81" t="e">
        <f>CHOOSE(jezyk,#REF!,#REF!,#REF!,#REF!)</f>
        <v>#REF!</v>
      </c>
      <c r="E93" s="83"/>
      <c r="F93" s="83"/>
      <c r="G93" s="83"/>
      <c r="H93" s="73"/>
      <c r="I93" s="8"/>
      <c r="J93" s="8"/>
    </row>
    <row r="94" spans="2:12" ht="13.8" thickBot="1">
      <c r="B94" s="91"/>
      <c r="C94" s="91"/>
      <c r="D94" s="91"/>
      <c r="E94" s="91"/>
      <c r="F94" s="91"/>
      <c r="G94" s="91"/>
      <c r="H94" s="92"/>
      <c r="I94" s="93"/>
      <c r="J94" s="93"/>
    </row>
    <row r="95" spans="2:12" ht="13.8" thickTop="1">
      <c r="H95" s="187"/>
    </row>
    <row r="96" spans="2:12" ht="12.75" customHeight="1">
      <c r="B96" s="108" t="e">
        <f>siedziba&amp;", "&amp;#REF!</f>
        <v>#REF!</v>
      </c>
      <c r="C96" s="2"/>
      <c r="D96" s="2"/>
      <c r="E96" s="2"/>
      <c r="F96" s="2"/>
      <c r="H96" s="351"/>
      <c r="I96" s="351"/>
      <c r="J96" s="351"/>
    </row>
    <row r="97" spans="2:10" ht="12.75" customHeight="1">
      <c r="B97" s="108"/>
      <c r="C97" s="2"/>
      <c r="D97" s="2"/>
      <c r="E97" s="2"/>
      <c r="F97" s="2"/>
      <c r="G97" s="198" t="e">
        <f>CHOOSE(jezyk,#REF!,#REF!,#REF!,#REF!)</f>
        <v>#REF!</v>
      </c>
      <c r="H97" s="187"/>
      <c r="I97" s="199" t="e">
        <f>CHOOSE(jezyk,#REF!,#REF!,#REF!,#REF!)</f>
        <v>#REF!</v>
      </c>
      <c r="J97" s="187"/>
    </row>
    <row r="98" spans="2:10">
      <c r="G98" s="3"/>
      <c r="H98" s="352"/>
      <c r="I98" s="352"/>
      <c r="J98" s="352"/>
    </row>
    <row r="251" spans="27:27">
      <c r="AA251" s="21"/>
    </row>
  </sheetData>
  <sheetProtection formatCells="0" formatColumns="0" formatRows="0" insertRows="0" insertHyperlinks="0" sort="0" autoFilter="0" pivotTables="0"/>
  <mergeCells count="9">
    <mergeCell ref="B1:J1"/>
    <mergeCell ref="B3:J3"/>
    <mergeCell ref="H96:J96"/>
    <mergeCell ref="H98:J98"/>
    <mergeCell ref="B6:J6"/>
    <mergeCell ref="D80:G80"/>
    <mergeCell ref="B5:J5"/>
    <mergeCell ref="B4:J4"/>
    <mergeCell ref="E63:H63"/>
  </mergeCells>
  <phoneticPr fontId="0" type="noConversion"/>
  <hyperlinks>
    <hyperlink ref="B1:J1" location="'spis treści'!A1" display="SPIS TREŚCI" xr:uid="{00000000-0004-0000-1F00-000000000000}"/>
  </hyperlinks>
  <printOptions horizontalCentered="1"/>
  <pageMargins left="0.78740157480314965" right="0.78740157480314965" top="0.35433070866141736" bottom="0.98425196850393704" header="0.27559055118110237" footer="0.51181102362204722"/>
  <pageSetup paperSize="8" scale="91" orientation="portrait" blackAndWhite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13">
    <pageSetUpPr fitToPage="1"/>
  </sheetPr>
  <dimension ref="A1:N691"/>
  <sheetViews>
    <sheetView showGridLines="0" view="pageBreakPreview" topLeftCell="A236" zoomScaleNormal="90" zoomScaleSheetLayoutView="100" workbookViewId="0">
      <selection activeCell="A241" sqref="A241"/>
    </sheetView>
  </sheetViews>
  <sheetFormatPr defaultColWidth="9.109375" defaultRowHeight="13.2"/>
  <cols>
    <col min="1" max="1" width="21.33203125" style="40" customWidth="1"/>
    <col min="2" max="2" width="16" style="40" customWidth="1"/>
    <col min="3" max="3" width="15.109375" style="40" customWidth="1"/>
    <col min="4" max="4" width="17.6640625" style="40" customWidth="1"/>
    <col min="5" max="5" width="14.88671875" style="40" customWidth="1"/>
    <col min="6" max="6" width="14.5546875" style="40" customWidth="1"/>
    <col min="7" max="7" width="20.109375" style="40" customWidth="1"/>
    <col min="8" max="8" width="18.88671875" style="40" customWidth="1"/>
    <col min="9" max="9" width="12.6640625" style="40" customWidth="1"/>
    <col min="10" max="10" width="13.6640625" style="40" customWidth="1"/>
    <col min="11" max="11" width="38.109375" style="40" customWidth="1"/>
    <col min="12" max="12" width="18.109375" style="40" customWidth="1"/>
    <col min="13" max="13" width="14.33203125" style="40" bestFit="1" customWidth="1"/>
    <col min="14" max="14" width="13.44140625" style="40" customWidth="1"/>
    <col min="15" max="16384" width="9.109375" style="40"/>
  </cols>
  <sheetData>
    <row r="1" spans="1:14">
      <c r="A1" s="325"/>
      <c r="B1" s="325"/>
      <c r="C1" s="325"/>
      <c r="D1" s="325"/>
      <c r="E1" s="325"/>
      <c r="F1" s="325"/>
      <c r="G1" s="325"/>
      <c r="H1" s="325"/>
      <c r="I1" s="325"/>
      <c r="J1" s="325"/>
    </row>
    <row r="2" spans="1:14" ht="91.5" customHeight="1">
      <c r="A2" s="221" t="s">
        <v>2745</v>
      </c>
      <c r="B2" s="101"/>
      <c r="C2" s="101"/>
      <c r="D2" s="101"/>
      <c r="E2" s="101"/>
      <c r="F2" s="101"/>
      <c r="G2" s="101"/>
      <c r="H2" s="101"/>
      <c r="I2" s="122"/>
      <c r="J2" s="122"/>
    </row>
    <row r="3" spans="1:14" ht="40.5" customHeight="1">
      <c r="A3" s="33"/>
      <c r="B3" s="33"/>
      <c r="C3" s="33"/>
      <c r="D3" s="33"/>
      <c r="E3" s="33"/>
      <c r="F3" s="33"/>
      <c r="G3" s="33"/>
      <c r="H3" s="33"/>
      <c r="I3" s="123"/>
      <c r="J3" s="123"/>
      <c r="K3" s="119"/>
    </row>
    <row r="4" spans="1:14" s="37" customFormat="1" ht="21">
      <c r="A4" s="326" t="s">
        <v>2746</v>
      </c>
      <c r="B4" s="326"/>
      <c r="C4" s="326"/>
      <c r="D4" s="326"/>
      <c r="E4" s="326"/>
      <c r="F4" s="326"/>
      <c r="G4" s="38"/>
      <c r="H4" s="38"/>
      <c r="I4" s="38"/>
      <c r="J4" s="38"/>
      <c r="K4" s="40"/>
      <c r="L4" s="21"/>
      <c r="M4" s="38"/>
      <c r="N4" s="38"/>
    </row>
    <row r="5" spans="1:14" s="37" customFormat="1" ht="14.25" customHeight="1">
      <c r="A5" s="94"/>
      <c r="B5" s="94"/>
      <c r="C5" s="94"/>
      <c r="D5" s="94"/>
      <c r="E5" s="94"/>
      <c r="F5" s="94"/>
      <c r="G5" s="94"/>
      <c r="H5" s="94"/>
      <c r="K5" s="40"/>
      <c r="L5" s="21"/>
    </row>
    <row r="6" spans="1:14" s="37" customFormat="1" ht="20.25" customHeight="1">
      <c r="A6" s="323" t="s">
        <v>2747</v>
      </c>
      <c r="B6" s="323"/>
      <c r="C6" s="323"/>
      <c r="D6" s="323"/>
      <c r="E6" s="323"/>
      <c r="F6" s="323"/>
      <c r="G6" s="98"/>
      <c r="H6" s="98"/>
      <c r="I6" s="98"/>
      <c r="J6" s="98"/>
      <c r="K6" s="40"/>
      <c r="L6" s="21"/>
      <c r="M6" s="98"/>
      <c r="N6" s="98"/>
    </row>
    <row r="7" spans="1:14" s="37" customFormat="1" ht="12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M7" s="96"/>
      <c r="N7" s="96"/>
    </row>
    <row r="8" spans="1:14" s="95" customFormat="1" ht="15" customHeight="1">
      <c r="A8" s="320" t="s">
        <v>2748</v>
      </c>
      <c r="B8" s="321"/>
    </row>
    <row r="10" spans="1:14" s="41" customFormat="1">
      <c r="A10" s="317" t="s">
        <v>2749</v>
      </c>
      <c r="B10" s="315" t="s">
        <v>2750</v>
      </c>
      <c r="C10" s="315"/>
      <c r="D10" s="315"/>
      <c r="E10" s="315"/>
      <c r="F10" s="315"/>
    </row>
    <row r="11" spans="1:14" s="124" customFormat="1" ht="15" customHeight="1">
      <c r="A11" s="318"/>
      <c r="B11" s="311" t="s">
        <v>2751</v>
      </c>
      <c r="C11" s="328" t="s">
        <v>2752</v>
      </c>
      <c r="D11" s="311" t="s">
        <v>2753</v>
      </c>
      <c r="E11" s="328" t="s">
        <v>2754</v>
      </c>
      <c r="F11" s="311" t="s">
        <v>2755</v>
      </c>
    </row>
    <row r="12" spans="1:14" s="124" customFormat="1" ht="22.5" customHeight="1">
      <c r="A12" s="319"/>
      <c r="B12" s="311"/>
      <c r="C12" s="329"/>
      <c r="D12" s="311"/>
      <c r="E12" s="329"/>
      <c r="F12" s="311"/>
    </row>
    <row r="13" spans="1:14" s="42" customFormat="1" ht="28.5" customHeight="1">
      <c r="A13" s="125" t="s">
        <v>2232</v>
      </c>
      <c r="B13" s="128">
        <f>F43</f>
        <v>0</v>
      </c>
      <c r="C13" s="128">
        <v>0</v>
      </c>
      <c r="D13" s="128">
        <v>0</v>
      </c>
      <c r="E13" s="128">
        <v>0</v>
      </c>
      <c r="F13" s="128">
        <f>B13+C13++D13-E13</f>
        <v>0</v>
      </c>
    </row>
    <row r="14" spans="1:14" s="42" customFormat="1" ht="26.25" customHeight="1">
      <c r="A14" s="52" t="s">
        <v>2233</v>
      </c>
      <c r="B14" s="128">
        <f t="shared" ref="B14:B16" si="0">F44</f>
        <v>1464194.87</v>
      </c>
      <c r="C14" s="128">
        <v>1373449.42</v>
      </c>
      <c r="D14" s="128">
        <v>0</v>
      </c>
      <c r="E14" s="128">
        <v>0</v>
      </c>
      <c r="F14" s="128">
        <f>B14+C14++D14-E14</f>
        <v>2837644.29</v>
      </c>
    </row>
    <row r="15" spans="1:14" s="42" customFormat="1" ht="26.25" customHeight="1">
      <c r="A15" s="52" t="s">
        <v>2234</v>
      </c>
      <c r="B15" s="128">
        <f>F45</f>
        <v>563734.1</v>
      </c>
      <c r="C15" s="128">
        <v>0</v>
      </c>
      <c r="D15" s="128">
        <v>0</v>
      </c>
      <c r="E15" s="128">
        <v>0</v>
      </c>
      <c r="F15" s="128">
        <f>B15+C15++D15-E15</f>
        <v>563734.1</v>
      </c>
    </row>
    <row r="16" spans="1:14" s="42" customFormat="1" ht="29.25" customHeight="1">
      <c r="A16" s="125" t="s">
        <v>2236</v>
      </c>
      <c r="B16" s="128">
        <f t="shared" si="0"/>
        <v>0</v>
      </c>
      <c r="C16" s="128">
        <f>Bilans!D12</f>
        <v>125550</v>
      </c>
      <c r="D16" s="128">
        <v>0</v>
      </c>
      <c r="E16" s="128">
        <v>0</v>
      </c>
      <c r="F16" s="128">
        <f>B16+C16++D16-E16</f>
        <v>125550</v>
      </c>
    </row>
    <row r="17" spans="1:14" s="42" customFormat="1" ht="24" customHeight="1">
      <c r="A17" s="52" t="s">
        <v>2756</v>
      </c>
      <c r="B17" s="128">
        <f>SUM(B13:B16)</f>
        <v>2027928.9700000002</v>
      </c>
      <c r="C17" s="128">
        <f>SUM(C13:C16)</f>
        <v>1498999.42</v>
      </c>
      <c r="D17" s="128">
        <f>SUM(D13:D16)</f>
        <v>0</v>
      </c>
      <c r="E17" s="128">
        <f>SUM(E13:E16)</f>
        <v>0</v>
      </c>
      <c r="F17" s="128">
        <f>B17+C17++D17-E17</f>
        <v>3526928.39</v>
      </c>
    </row>
    <row r="18" spans="1:14">
      <c r="G18" s="327"/>
      <c r="H18" s="327"/>
      <c r="I18" s="327"/>
      <c r="J18" s="327"/>
      <c r="K18" s="327"/>
      <c r="L18" s="327"/>
      <c r="M18" s="327"/>
      <c r="N18" s="327"/>
    </row>
    <row r="19" spans="1:14">
      <c r="A19" s="317" t="str">
        <f>A10</f>
        <v>Opis</v>
      </c>
      <c r="B19" s="330" t="s">
        <v>2757</v>
      </c>
      <c r="C19" s="331"/>
      <c r="D19" s="331"/>
      <c r="E19" s="331"/>
      <c r="F19" s="332"/>
    </row>
    <row r="20" spans="1:14">
      <c r="A20" s="318"/>
      <c r="B20" s="311" t="str">
        <f>B11</f>
        <v>Stan na 
01.01.2025</v>
      </c>
      <c r="C20" s="311" t="str">
        <f t="shared" ref="C20:F20" si="1">C11</f>
        <v>Zwiększenia, z tytułu nabycia</v>
      </c>
      <c r="D20" s="311" t="str">
        <f t="shared" si="1"/>
        <v>Przemieszczenia 
wewnętrzne (+/-)</v>
      </c>
      <c r="E20" s="311" t="str">
        <f t="shared" si="1"/>
        <v>Zmniejszenia z tytułu rozchodu</v>
      </c>
      <c r="F20" s="311" t="str">
        <f t="shared" si="1"/>
        <v>Stan na 
31.12.2025</v>
      </c>
    </row>
    <row r="21" spans="1:14" ht="38.25" customHeight="1">
      <c r="A21" s="319"/>
      <c r="B21" s="311"/>
      <c r="C21" s="311"/>
      <c r="D21" s="311"/>
      <c r="E21" s="311"/>
      <c r="F21" s="311"/>
    </row>
    <row r="22" spans="1:14" ht="32.25" customHeight="1">
      <c r="A22" s="125" t="str">
        <f>A13</f>
        <v>Koszty zakończonych prac rozwojowych</v>
      </c>
      <c r="B22" s="128">
        <f>F52</f>
        <v>0</v>
      </c>
      <c r="C22" s="128">
        <v>0</v>
      </c>
      <c r="D22" s="128">
        <v>0</v>
      </c>
      <c r="E22" s="128">
        <v>0</v>
      </c>
      <c r="F22" s="128">
        <f>B22+C22++D22-E22</f>
        <v>0</v>
      </c>
    </row>
    <row r="23" spans="1:14" ht="26.25" customHeight="1">
      <c r="A23" s="125" t="str">
        <f>A14</f>
        <v>Wartość firmy</v>
      </c>
      <c r="B23" s="128">
        <f t="shared" ref="B23:B25" si="2">F53</f>
        <v>244032.48</v>
      </c>
      <c r="C23" s="128">
        <v>521747.21</v>
      </c>
      <c r="D23" s="128">
        <v>0</v>
      </c>
      <c r="E23" s="128">
        <v>0</v>
      </c>
      <c r="F23" s="128">
        <f>B23+C23++D23-E23</f>
        <v>765779.69000000006</v>
      </c>
    </row>
    <row r="24" spans="1:14" ht="25.5" customHeight="1">
      <c r="A24" s="125" t="str">
        <f>A15</f>
        <v>Inne wartości niematerialne i prawne</v>
      </c>
      <c r="B24" s="128">
        <f t="shared" si="2"/>
        <v>439550.76</v>
      </c>
      <c r="C24" s="128">
        <v>64183.34</v>
      </c>
      <c r="D24" s="128">
        <v>0</v>
      </c>
      <c r="E24" s="128">
        <v>0</v>
      </c>
      <c r="F24" s="128">
        <f>B24+C24++D24-E24</f>
        <v>503734.1</v>
      </c>
    </row>
    <row r="25" spans="1:14" ht="30.75" customHeight="1">
      <c r="A25" s="125" t="str">
        <f>A16</f>
        <v>Zaliczki na wartości niematerialne i prawne</v>
      </c>
      <c r="B25" s="128">
        <f t="shared" si="2"/>
        <v>0</v>
      </c>
      <c r="C25" s="128">
        <v>0</v>
      </c>
      <c r="D25" s="128">
        <v>0</v>
      </c>
      <c r="E25" s="128">
        <v>0</v>
      </c>
      <c r="F25" s="128">
        <f>B25+C25++D25-E25</f>
        <v>0</v>
      </c>
    </row>
    <row r="26" spans="1:14" ht="24" customHeight="1">
      <c r="A26" s="52" t="str">
        <f>A17</f>
        <v>Ogółem</v>
      </c>
      <c r="B26" s="128">
        <f>SUM(B22:B25)</f>
        <v>683583.24</v>
      </c>
      <c r="C26" s="128">
        <f>SUM(C22:C25)</f>
        <v>585930.55000000005</v>
      </c>
      <c r="D26" s="128">
        <f>SUM(D22:D25)</f>
        <v>0</v>
      </c>
      <c r="E26" s="128">
        <f>SUM(E22:E25)</f>
        <v>0</v>
      </c>
      <c r="F26" s="128">
        <f>B26+C26++D26-E26</f>
        <v>1269513.79</v>
      </c>
    </row>
    <row r="28" spans="1:14">
      <c r="A28" s="314" t="str">
        <f>A19</f>
        <v>Opis</v>
      </c>
      <c r="B28" s="315" t="s">
        <v>2758</v>
      </c>
      <c r="C28" s="315"/>
      <c r="D28" s="315"/>
      <c r="E28" s="315"/>
    </row>
    <row r="29" spans="1:14" ht="12.75" customHeight="1">
      <c r="A29" s="314"/>
      <c r="B29" s="311" t="str">
        <f>B11</f>
        <v>Stan na 
01.01.2025</v>
      </c>
      <c r="C29" s="311"/>
      <c r="D29" s="314" t="str">
        <f>F11</f>
        <v>Stan na 
31.12.2025</v>
      </c>
      <c r="E29" s="314"/>
      <c r="G29" s="334" t="s">
        <v>2759</v>
      </c>
      <c r="H29" s="334"/>
    </row>
    <row r="30" spans="1:14" ht="17.25" customHeight="1">
      <c r="A30" s="314"/>
      <c r="B30" s="311"/>
      <c r="C30" s="311"/>
      <c r="D30" s="314"/>
      <c r="E30" s="314"/>
      <c r="G30" s="70" t="str">
        <f>F11</f>
        <v>Stan na 
31.12.2025</v>
      </c>
      <c r="H30" s="70" t="str">
        <f>B11</f>
        <v>Stan na 
01.01.2025</v>
      </c>
    </row>
    <row r="31" spans="1:14" ht="30" customHeight="1">
      <c r="A31" s="52" t="str">
        <f>A22</f>
        <v>Koszty zakończonych prac rozwojowych</v>
      </c>
      <c r="B31" s="333">
        <f>B13-B22</f>
        <v>0</v>
      </c>
      <c r="C31" s="333"/>
      <c r="D31" s="333">
        <f>F13-F22</f>
        <v>0</v>
      </c>
      <c r="E31" s="333"/>
      <c r="G31" s="213">
        <f>D31-Bilans!D9</f>
        <v>0</v>
      </c>
      <c r="H31" s="213">
        <f>B31-Bilans!C9</f>
        <v>0</v>
      </c>
    </row>
    <row r="32" spans="1:14" ht="21" customHeight="1">
      <c r="A32" s="52" t="str">
        <f>A23</f>
        <v>Wartość firmy</v>
      </c>
      <c r="B32" s="333">
        <f>B14-B23</f>
        <v>1220162.3900000001</v>
      </c>
      <c r="C32" s="333"/>
      <c r="D32" s="333">
        <f>F14-F23</f>
        <v>2071864.6</v>
      </c>
      <c r="E32" s="333"/>
      <c r="G32" s="213">
        <f>D32-Bilans!D10</f>
        <v>0</v>
      </c>
      <c r="H32" s="213">
        <f>B32-Bilans!C10</f>
        <v>0</v>
      </c>
    </row>
    <row r="33" spans="1:8" ht="24.75" customHeight="1">
      <c r="A33" s="52" t="str">
        <f>A24</f>
        <v>Inne wartości niematerialne i prawne</v>
      </c>
      <c r="B33" s="333">
        <f t="shared" ref="B33:B34" si="3">B15-B24</f>
        <v>124183.33999999997</v>
      </c>
      <c r="C33" s="333"/>
      <c r="D33" s="333">
        <f>F15-F24</f>
        <v>60000</v>
      </c>
      <c r="E33" s="333"/>
      <c r="G33" s="213">
        <f>D33-Bilans!D11</f>
        <v>0</v>
      </c>
      <c r="H33" s="213">
        <f>B33-Bilans!C11</f>
        <v>0</v>
      </c>
    </row>
    <row r="34" spans="1:8" ht="26.25" customHeight="1">
      <c r="A34" s="52" t="str">
        <f>A25</f>
        <v>Zaliczki na wartości niematerialne i prawne</v>
      </c>
      <c r="B34" s="333">
        <f t="shared" si="3"/>
        <v>0</v>
      </c>
      <c r="C34" s="333"/>
      <c r="D34" s="333">
        <f>F16-F25</f>
        <v>125550</v>
      </c>
      <c r="E34" s="333"/>
      <c r="G34" s="213">
        <f>D34-Bilans!D12</f>
        <v>0</v>
      </c>
      <c r="H34" s="213">
        <f>B34-Bilans!C12</f>
        <v>0</v>
      </c>
    </row>
    <row r="35" spans="1:8" ht="22.5" customHeight="1">
      <c r="A35" s="52" t="str">
        <f>A26</f>
        <v>Ogółem</v>
      </c>
      <c r="B35" s="333">
        <f>SUM(B31:B34)</f>
        <v>1344345.73</v>
      </c>
      <c r="C35" s="333"/>
      <c r="D35" s="333">
        <f>SUM(D31:D34)</f>
        <v>2257414.6</v>
      </c>
      <c r="E35" s="333"/>
      <c r="G35" s="213">
        <f>D35-Bilans!D8</f>
        <v>0</v>
      </c>
      <c r="H35" s="213">
        <f>B35-Bilans!C8</f>
        <v>0</v>
      </c>
    </row>
    <row r="36" spans="1:8" ht="14.25" customHeight="1">
      <c r="A36" s="96"/>
      <c r="B36" s="96"/>
      <c r="C36" s="96"/>
      <c r="D36" s="96"/>
      <c r="E36" s="96"/>
      <c r="F36" s="96"/>
    </row>
    <row r="37" spans="1:8" ht="14.25" customHeight="1">
      <c r="A37" s="96"/>
      <c r="B37" s="96"/>
      <c r="C37" s="96"/>
      <c r="D37" s="96"/>
      <c r="E37" s="96"/>
      <c r="F37" s="96"/>
    </row>
    <row r="38" spans="1:8" s="95" customFormat="1" ht="15" customHeight="1">
      <c r="A38" s="320" t="s">
        <v>2760</v>
      </c>
      <c r="B38" s="321"/>
    </row>
    <row r="40" spans="1:8">
      <c r="A40" s="314" t="str">
        <f>A10</f>
        <v>Opis</v>
      </c>
      <c r="B40" s="315" t="str">
        <f>B10</f>
        <v>Wartość brutto</v>
      </c>
      <c r="C40" s="315"/>
      <c r="D40" s="315"/>
      <c r="E40" s="315"/>
      <c r="F40" s="315"/>
    </row>
    <row r="41" spans="1:8" ht="12.75" customHeight="1">
      <c r="A41" s="314"/>
      <c r="B41" s="311" t="s">
        <v>2761</v>
      </c>
      <c r="C41" s="311" t="str">
        <f>C11</f>
        <v>Zwiększenia, z tytułu nabycia</v>
      </c>
      <c r="D41" s="311" t="str">
        <f>D11</f>
        <v>Przemieszczenia 
wewnętrzne (+/-)</v>
      </c>
      <c r="E41" s="311" t="str">
        <f>E11</f>
        <v>Zmniejszenia z tytułu rozchodu</v>
      </c>
      <c r="F41" s="311" t="s">
        <v>2762</v>
      </c>
    </row>
    <row r="42" spans="1:8" ht="21.6" customHeight="1">
      <c r="A42" s="314"/>
      <c r="B42" s="311"/>
      <c r="C42" s="311"/>
      <c r="D42" s="311"/>
      <c r="E42" s="311"/>
      <c r="F42" s="311"/>
    </row>
    <row r="43" spans="1:8" ht="31.5" customHeight="1">
      <c r="A43" s="125" t="str">
        <f>A13</f>
        <v>Koszty zakończonych prac rozwojowych</v>
      </c>
      <c r="B43" s="128">
        <v>0</v>
      </c>
      <c r="C43" s="128">
        <v>0</v>
      </c>
      <c r="D43" s="128">
        <v>0</v>
      </c>
      <c r="E43" s="128">
        <v>0</v>
      </c>
      <c r="F43" s="128">
        <f>B43+C43+D43-E43</f>
        <v>0</v>
      </c>
    </row>
    <row r="44" spans="1:8" ht="30" customHeight="1">
      <c r="A44" s="125" t="str">
        <f>A14</f>
        <v>Wartość firmy</v>
      </c>
      <c r="B44" s="128">
        <v>0</v>
      </c>
      <c r="C44" s="128">
        <v>1464194.87</v>
      </c>
      <c r="D44" s="128">
        <v>0</v>
      </c>
      <c r="E44" s="128">
        <v>0</v>
      </c>
      <c r="F44" s="128">
        <f t="shared" ref="F44:F47" si="4">B44+C44+D44-E44</f>
        <v>1464194.87</v>
      </c>
    </row>
    <row r="45" spans="1:8" ht="30" customHeight="1">
      <c r="A45" s="125" t="str">
        <f>A15</f>
        <v>Inne wartości niematerialne i prawne</v>
      </c>
      <c r="B45" s="128">
        <v>551184.1</v>
      </c>
      <c r="C45" s="128">
        <v>12550</v>
      </c>
      <c r="D45" s="128">
        <v>0</v>
      </c>
      <c r="E45" s="128">
        <v>0</v>
      </c>
      <c r="F45" s="128">
        <f t="shared" si="4"/>
        <v>563734.1</v>
      </c>
    </row>
    <row r="46" spans="1:8" ht="30.75" customHeight="1">
      <c r="A46" s="125" t="str">
        <f>A16</f>
        <v>Zaliczki na wartości niematerialne i prawne</v>
      </c>
      <c r="B46" s="128">
        <v>0</v>
      </c>
      <c r="C46" s="128">
        <v>0</v>
      </c>
      <c r="D46" s="128">
        <v>0</v>
      </c>
      <c r="E46" s="128">
        <v>0</v>
      </c>
      <c r="F46" s="128">
        <f t="shared" si="4"/>
        <v>0</v>
      </c>
    </row>
    <row r="47" spans="1:8" ht="30" customHeight="1">
      <c r="A47" s="52" t="str">
        <f>A17</f>
        <v>Ogółem</v>
      </c>
      <c r="B47" s="128">
        <f>SUM(B43:B46)</f>
        <v>551184.1</v>
      </c>
      <c r="C47" s="128">
        <f t="shared" ref="C47:E47" si="5">SUM(C43:C46)</f>
        <v>1476744.87</v>
      </c>
      <c r="D47" s="128">
        <f t="shared" si="5"/>
        <v>0</v>
      </c>
      <c r="E47" s="128">
        <f t="shared" si="5"/>
        <v>0</v>
      </c>
      <c r="F47" s="128">
        <f t="shared" si="4"/>
        <v>2027928.9700000002</v>
      </c>
    </row>
    <row r="49" spans="1:8">
      <c r="A49" s="314" t="str">
        <f>A19</f>
        <v>Opis</v>
      </c>
      <c r="B49" s="315" t="str">
        <f>B19</f>
        <v>Umorzenie</v>
      </c>
      <c r="C49" s="315"/>
      <c r="D49" s="315"/>
      <c r="E49" s="315"/>
      <c r="F49" s="315"/>
    </row>
    <row r="50" spans="1:8" ht="12.75" customHeight="1">
      <c r="A50" s="314"/>
      <c r="B50" s="311" t="str">
        <f>B41</f>
        <v>Stan na 
01.01.2024</v>
      </c>
      <c r="C50" s="311" t="str">
        <f>C20</f>
        <v>Zwiększenia, z tytułu nabycia</v>
      </c>
      <c r="D50" s="311" t="str">
        <f>D20</f>
        <v>Przemieszczenia 
wewnętrzne (+/-)</v>
      </c>
      <c r="E50" s="311" t="str">
        <f>E20</f>
        <v>Zmniejszenia z tytułu rozchodu</v>
      </c>
      <c r="F50" s="311" t="str">
        <f>F41</f>
        <v>Stan na 
31.12.2024</v>
      </c>
    </row>
    <row r="51" spans="1:8" ht="36" customHeight="1">
      <c r="A51" s="314"/>
      <c r="B51" s="311"/>
      <c r="C51" s="311"/>
      <c r="D51" s="311"/>
      <c r="E51" s="311"/>
      <c r="F51" s="311"/>
    </row>
    <row r="52" spans="1:8" ht="30.75" customHeight="1">
      <c r="A52" s="125" t="str">
        <f>A22</f>
        <v>Koszty zakończonych prac rozwojowych</v>
      </c>
      <c r="B52" s="128">
        <v>0</v>
      </c>
      <c r="C52" s="128">
        <v>0</v>
      </c>
      <c r="D52" s="128">
        <v>0</v>
      </c>
      <c r="E52" s="128">
        <v>0</v>
      </c>
      <c r="F52" s="128">
        <f>B52+C52+D52-E52</f>
        <v>0</v>
      </c>
    </row>
    <row r="53" spans="1:8" ht="30" customHeight="1">
      <c r="A53" s="125" t="str">
        <f>A23</f>
        <v>Wartość firmy</v>
      </c>
      <c r="B53" s="128">
        <v>0</v>
      </c>
      <c r="C53" s="128">
        <v>244032.48</v>
      </c>
      <c r="D53" s="128">
        <v>0</v>
      </c>
      <c r="E53" s="128">
        <v>0</v>
      </c>
      <c r="F53" s="128">
        <f t="shared" ref="F53:F55" si="6">B53+C53+D53-E53</f>
        <v>244032.48</v>
      </c>
    </row>
    <row r="54" spans="1:8" ht="30" customHeight="1">
      <c r="A54" s="125" t="str">
        <f>A24</f>
        <v>Inne wartości niematerialne i prawne</v>
      </c>
      <c r="B54" s="128">
        <v>330736.93</v>
      </c>
      <c r="C54" s="128">
        <v>108813.83</v>
      </c>
      <c r="D54" s="128">
        <v>0</v>
      </c>
      <c r="E54" s="128">
        <v>0</v>
      </c>
      <c r="F54" s="128">
        <f t="shared" si="6"/>
        <v>439550.76</v>
      </c>
    </row>
    <row r="55" spans="1:8" ht="32.25" customHeight="1">
      <c r="A55" s="125" t="str">
        <f>A25</f>
        <v>Zaliczki na wartości niematerialne i prawne</v>
      </c>
      <c r="B55" s="128">
        <v>0</v>
      </c>
      <c r="C55" s="128">
        <v>0</v>
      </c>
      <c r="D55" s="128">
        <v>0</v>
      </c>
      <c r="E55" s="128">
        <v>0</v>
      </c>
      <c r="F55" s="128">
        <f t="shared" si="6"/>
        <v>0</v>
      </c>
    </row>
    <row r="56" spans="1:8" ht="30" customHeight="1">
      <c r="A56" s="52" t="str">
        <f>A26</f>
        <v>Ogółem</v>
      </c>
      <c r="B56" s="128">
        <f>SUM(B52:B55)</f>
        <v>330736.93</v>
      </c>
      <c r="C56" s="128">
        <f t="shared" ref="C56:E56" si="7">SUM(C52:C55)</f>
        <v>352846.31</v>
      </c>
      <c r="D56" s="128">
        <f t="shared" si="7"/>
        <v>0</v>
      </c>
      <c r="E56" s="128">
        <f t="shared" si="7"/>
        <v>0</v>
      </c>
      <c r="F56" s="128">
        <f>B56+C56+D56-E56</f>
        <v>683583.24</v>
      </c>
    </row>
    <row r="57" spans="1:8">
      <c r="A57" s="127"/>
      <c r="B57" s="127"/>
      <c r="C57" s="127"/>
    </row>
    <row r="58" spans="1:8">
      <c r="A58" s="314" t="str">
        <f>A49</f>
        <v>Opis</v>
      </c>
      <c r="B58" s="315" t="str">
        <f>B28</f>
        <v>Wartość netto</v>
      </c>
      <c r="C58" s="315"/>
      <c r="D58" s="315"/>
      <c r="E58" s="315"/>
    </row>
    <row r="59" spans="1:8" ht="10.95" customHeight="1">
      <c r="A59" s="314"/>
      <c r="B59" s="311" t="str">
        <f>B41</f>
        <v>Stan na 
01.01.2024</v>
      </c>
      <c r="C59" s="311"/>
      <c r="D59" s="311" t="str">
        <f>F41</f>
        <v>Stan na 
31.12.2024</v>
      </c>
      <c r="E59" s="311"/>
      <c r="G59" s="334" t="s">
        <v>2759</v>
      </c>
      <c r="H59" s="334"/>
    </row>
    <row r="60" spans="1:8" ht="16.5" customHeight="1">
      <c r="A60" s="314"/>
      <c r="B60" s="311"/>
      <c r="C60" s="311"/>
      <c r="D60" s="311"/>
      <c r="E60" s="311"/>
      <c r="G60" s="70" t="str">
        <f>B11</f>
        <v>Stan na 
01.01.2025</v>
      </c>
      <c r="H60" s="70" t="str">
        <f>D59</f>
        <v>Stan na 
31.12.2024</v>
      </c>
    </row>
    <row r="61" spans="1:8" ht="30" customHeight="1">
      <c r="A61" s="52" t="str">
        <f>A52</f>
        <v>Koszty zakończonych prac rozwojowych</v>
      </c>
      <c r="B61" s="333">
        <f>B43-B52</f>
        <v>0</v>
      </c>
      <c r="C61" s="333"/>
      <c r="D61" s="333">
        <f>F43-F52</f>
        <v>0</v>
      </c>
      <c r="E61" s="333"/>
      <c r="G61" s="213">
        <f>D61-B31</f>
        <v>0</v>
      </c>
      <c r="H61" s="213">
        <f>Bilans!C9-D61</f>
        <v>0</v>
      </c>
    </row>
    <row r="62" spans="1:8" ht="22.5" customHeight="1">
      <c r="A62" s="52" t="str">
        <f>A53</f>
        <v>Wartość firmy</v>
      </c>
      <c r="B62" s="333">
        <f>B44-B53</f>
        <v>0</v>
      </c>
      <c r="C62" s="333"/>
      <c r="D62" s="333">
        <f>F44-F53</f>
        <v>1220162.3900000001</v>
      </c>
      <c r="E62" s="333"/>
      <c r="G62" s="213">
        <f>D62-B32</f>
        <v>0</v>
      </c>
      <c r="H62" s="213">
        <f>Bilans!C10-D62</f>
        <v>0</v>
      </c>
    </row>
    <row r="63" spans="1:8" ht="24" customHeight="1">
      <c r="A63" s="52" t="str">
        <f>A54</f>
        <v>Inne wartości niematerialne i prawne</v>
      </c>
      <c r="B63" s="333">
        <f>B45-B54</f>
        <v>220447.16999999998</v>
      </c>
      <c r="C63" s="333"/>
      <c r="D63" s="333">
        <f>F45-F54</f>
        <v>124183.33999999997</v>
      </c>
      <c r="E63" s="333"/>
      <c r="G63" s="213">
        <f>D63-B33</f>
        <v>0</v>
      </c>
      <c r="H63" s="213">
        <f>Bilans!C11-D63</f>
        <v>0</v>
      </c>
    </row>
    <row r="64" spans="1:8" ht="27.75" customHeight="1">
      <c r="A64" s="125" t="str">
        <f>A55</f>
        <v>Zaliczki na wartości niematerialne i prawne</v>
      </c>
      <c r="B64" s="333">
        <f>B46-B55</f>
        <v>0</v>
      </c>
      <c r="C64" s="333"/>
      <c r="D64" s="333">
        <f>F46-F55</f>
        <v>0</v>
      </c>
      <c r="E64" s="333"/>
      <c r="G64" s="213">
        <f>D64-B34</f>
        <v>0</v>
      </c>
      <c r="H64" s="213">
        <f>Bilans!C12-D64</f>
        <v>0</v>
      </c>
    </row>
    <row r="65" spans="1:8" ht="25.5" customHeight="1">
      <c r="A65" s="52" t="str">
        <f>A56</f>
        <v>Ogółem</v>
      </c>
      <c r="B65" s="333">
        <f>SUM(B61:B64)</f>
        <v>220447.16999999998</v>
      </c>
      <c r="C65" s="333"/>
      <c r="D65" s="333">
        <f>SUM(D61:D64)</f>
        <v>1344345.73</v>
      </c>
      <c r="E65" s="333"/>
      <c r="G65" s="213">
        <f>D65-B35</f>
        <v>0</v>
      </c>
      <c r="H65" s="213">
        <f>Bilans!C8-D65</f>
        <v>0</v>
      </c>
    </row>
    <row r="67" spans="1:8" ht="16.8">
      <c r="A67" s="323" t="s">
        <v>2763</v>
      </c>
      <c r="B67" s="323"/>
      <c r="C67" s="323"/>
      <c r="D67" s="323"/>
      <c r="E67" s="323"/>
      <c r="F67" s="323"/>
    </row>
    <row r="68" spans="1:8" ht="13.5" customHeight="1">
      <c r="A68" s="96"/>
      <c r="B68" s="96"/>
      <c r="C68" s="96"/>
      <c r="D68" s="96"/>
      <c r="E68" s="96"/>
      <c r="F68" s="96"/>
    </row>
    <row r="69" spans="1:8" s="95" customFormat="1" ht="15" customHeight="1">
      <c r="A69" s="320" t="str">
        <f>A8</f>
        <v>Rok obrotowy 2025</v>
      </c>
      <c r="B69" s="321"/>
      <c r="C69" s="96"/>
      <c r="D69" s="96"/>
      <c r="E69" s="96"/>
      <c r="F69" s="96"/>
    </row>
    <row r="71" spans="1:8">
      <c r="A71" s="314" t="s">
        <v>2749</v>
      </c>
      <c r="B71" s="315" t="s">
        <v>2750</v>
      </c>
      <c r="C71" s="315"/>
      <c r="D71" s="315"/>
      <c r="E71" s="315"/>
      <c r="F71" s="315"/>
    </row>
    <row r="72" spans="1:8">
      <c r="A72" s="314"/>
      <c r="B72" s="311" t="str">
        <f>B11</f>
        <v>Stan na 
01.01.2025</v>
      </c>
      <c r="C72" s="311" t="s">
        <v>2752</v>
      </c>
      <c r="D72" s="311" t="s">
        <v>2753</v>
      </c>
      <c r="E72" s="311" t="s">
        <v>2754</v>
      </c>
      <c r="F72" s="311" t="str">
        <f>F11</f>
        <v>Stan na 
31.12.2025</v>
      </c>
    </row>
    <row r="73" spans="1:8" ht="26.25" customHeight="1">
      <c r="A73" s="314"/>
      <c r="B73" s="311"/>
      <c r="C73" s="311"/>
      <c r="D73" s="311"/>
      <c r="E73" s="311"/>
      <c r="F73" s="311"/>
    </row>
    <row r="74" spans="1:8" ht="37.200000000000003" customHeight="1">
      <c r="A74" s="52" t="s">
        <v>2764</v>
      </c>
      <c r="B74" s="128">
        <f>F111</f>
        <v>0</v>
      </c>
      <c r="C74" s="128">
        <v>0</v>
      </c>
      <c r="D74" s="128">
        <v>0</v>
      </c>
      <c r="E74" s="128">
        <v>0</v>
      </c>
      <c r="F74" s="128">
        <f>B74+C74+D74-E74</f>
        <v>0</v>
      </c>
    </row>
    <row r="75" spans="1:8" ht="39" customHeight="1">
      <c r="A75" s="52" t="s">
        <v>2765</v>
      </c>
      <c r="B75" s="128">
        <f t="shared" ref="B75:B80" si="8">F112</f>
        <v>0</v>
      </c>
      <c r="C75" s="128">
        <v>0</v>
      </c>
      <c r="D75" s="128">
        <v>0</v>
      </c>
      <c r="E75" s="128">
        <v>0</v>
      </c>
      <c r="F75" s="128">
        <f t="shared" ref="F75:F80" si="9">B75+C75+D75-E75</f>
        <v>0</v>
      </c>
    </row>
    <row r="76" spans="1:8" ht="22.8">
      <c r="A76" s="52" t="s">
        <v>2766</v>
      </c>
      <c r="B76" s="128">
        <f t="shared" si="8"/>
        <v>401238.06</v>
      </c>
      <c r="C76" s="128">
        <f>93760+33710.63</f>
        <v>127470.63</v>
      </c>
      <c r="D76" s="128">
        <v>5190.09</v>
      </c>
      <c r="E76" s="128">
        <v>0</v>
      </c>
      <c r="F76" s="128">
        <f t="shared" si="9"/>
        <v>533898.77999999991</v>
      </c>
    </row>
    <row r="77" spans="1:8" ht="27.9" customHeight="1">
      <c r="A77" s="52" t="s">
        <v>2767</v>
      </c>
      <c r="B77" s="128">
        <f t="shared" si="8"/>
        <v>5865.86</v>
      </c>
      <c r="C77" s="128">
        <v>0</v>
      </c>
      <c r="D77" s="128">
        <v>0</v>
      </c>
      <c r="E77" s="128">
        <v>0</v>
      </c>
      <c r="F77" s="128">
        <f t="shared" si="9"/>
        <v>5865.86</v>
      </c>
    </row>
    <row r="78" spans="1:8" ht="27.9" customHeight="1">
      <c r="A78" s="52" t="s">
        <v>2768</v>
      </c>
      <c r="B78" s="128">
        <f t="shared" si="8"/>
        <v>152178.86000000002</v>
      </c>
      <c r="C78" s="128">
        <v>11352.33</v>
      </c>
      <c r="D78" s="128">
        <v>-5190.09</v>
      </c>
      <c r="E78" s="128">
        <v>1600.44</v>
      </c>
      <c r="F78" s="128">
        <f t="shared" si="9"/>
        <v>156740.66</v>
      </c>
    </row>
    <row r="79" spans="1:8" ht="27.9" customHeight="1">
      <c r="A79" s="52" t="s">
        <v>2250</v>
      </c>
      <c r="B79" s="128">
        <f t="shared" si="8"/>
        <v>0</v>
      </c>
      <c r="C79" s="128">
        <v>0</v>
      </c>
      <c r="D79" s="128">
        <v>0</v>
      </c>
      <c r="E79" s="128">
        <v>0</v>
      </c>
      <c r="F79" s="128">
        <f t="shared" si="9"/>
        <v>0</v>
      </c>
    </row>
    <row r="80" spans="1:8" ht="28.5" customHeight="1">
      <c r="A80" s="125" t="s">
        <v>2251</v>
      </c>
      <c r="B80" s="128">
        <f t="shared" si="8"/>
        <v>0</v>
      </c>
      <c r="C80" s="128">
        <v>0</v>
      </c>
      <c r="D80" s="128">
        <v>0</v>
      </c>
      <c r="E80" s="128">
        <v>0</v>
      </c>
      <c r="F80" s="128">
        <f t="shared" si="9"/>
        <v>0</v>
      </c>
    </row>
    <row r="81" spans="1:8" ht="27.9" customHeight="1">
      <c r="A81" s="52" t="s">
        <v>2756</v>
      </c>
      <c r="B81" s="128">
        <f>SUM(B74:B80)</f>
        <v>559282.78</v>
      </c>
      <c r="C81" s="128">
        <f>SUM(C74:C80)</f>
        <v>138822.96</v>
      </c>
      <c r="D81" s="128">
        <f>SUM(D74:D80)</f>
        <v>0</v>
      </c>
      <c r="E81" s="128">
        <f>SUM(E74:E80)</f>
        <v>1600.44</v>
      </c>
      <c r="F81" s="128">
        <f>B81+C81+D81-E81</f>
        <v>696505.3</v>
      </c>
    </row>
    <row r="83" spans="1:8">
      <c r="A83" s="314" t="str">
        <f>A71</f>
        <v>Opis</v>
      </c>
      <c r="B83" s="315" t="s">
        <v>2757</v>
      </c>
      <c r="C83" s="315"/>
      <c r="D83" s="315"/>
      <c r="E83" s="315"/>
      <c r="F83" s="315"/>
    </row>
    <row r="84" spans="1:8" ht="13.2" customHeight="1">
      <c r="A84" s="314"/>
      <c r="B84" s="311" t="str">
        <f>B72</f>
        <v>Stan na 
01.01.2025</v>
      </c>
      <c r="C84" s="311" t="str">
        <f t="shared" ref="C84:F84" si="10">C72</f>
        <v>Zwiększenia, z tytułu nabycia</v>
      </c>
      <c r="D84" s="311" t="str">
        <f t="shared" si="10"/>
        <v>Przemieszczenia 
wewnętrzne (+/-)</v>
      </c>
      <c r="E84" s="311" t="str">
        <f t="shared" si="10"/>
        <v>Zmniejszenia z tytułu rozchodu</v>
      </c>
      <c r="F84" s="311" t="str">
        <f t="shared" si="10"/>
        <v>Stan na 
31.12.2025</v>
      </c>
    </row>
    <row r="85" spans="1:8" ht="34.950000000000003" customHeight="1">
      <c r="A85" s="314"/>
      <c r="B85" s="311"/>
      <c r="C85" s="311"/>
      <c r="D85" s="311"/>
      <c r="E85" s="311"/>
      <c r="F85" s="311"/>
    </row>
    <row r="86" spans="1:8" ht="36.6" customHeight="1">
      <c r="A86" s="128" t="str">
        <f>'Informacja dodatkowa'!A74</f>
        <v>Grunty (w tym prawo użytkowania wieczystego gruntu)</v>
      </c>
      <c r="B86" s="128">
        <f>F124</f>
        <v>0</v>
      </c>
      <c r="C86" s="128">
        <v>0</v>
      </c>
      <c r="D86" s="128">
        <v>0</v>
      </c>
      <c r="E86" s="128">
        <v>0</v>
      </c>
      <c r="F86" s="128">
        <f t="shared" ref="F86:F91" si="11">B86+C86+D86-E86</f>
        <v>0</v>
      </c>
    </row>
    <row r="87" spans="1:8" ht="39" customHeight="1">
      <c r="A87" s="128" t="str">
        <f>'Informacja dodatkowa'!A75</f>
        <v>Budynki, lokale, prawa do lokali i obiekty inżynierii lądowej i wodnej</v>
      </c>
      <c r="B87" s="128">
        <f t="shared" ref="B87:B90" si="12">F125</f>
        <v>0</v>
      </c>
      <c r="C87" s="128">
        <v>0</v>
      </c>
      <c r="D87" s="128">
        <v>0</v>
      </c>
      <c r="E87" s="128">
        <v>0</v>
      </c>
      <c r="F87" s="128">
        <f t="shared" si="11"/>
        <v>0</v>
      </c>
    </row>
    <row r="88" spans="1:8" ht="30" customHeight="1">
      <c r="A88" s="128" t="str">
        <f>'Informacja dodatkowa'!A76</f>
        <v>Urządzenia techniczne i maszyny</v>
      </c>
      <c r="B88" s="128">
        <f t="shared" si="12"/>
        <v>265826.03999999998</v>
      </c>
      <c r="C88" s="128">
        <v>99241.01</v>
      </c>
      <c r="D88" s="128">
        <v>0</v>
      </c>
      <c r="E88" s="128">
        <v>0</v>
      </c>
      <c r="F88" s="128">
        <f t="shared" si="11"/>
        <v>365067.05</v>
      </c>
    </row>
    <row r="89" spans="1:8" ht="27.9" customHeight="1">
      <c r="A89" s="128" t="str">
        <f>'Informacja dodatkowa'!A77</f>
        <v>Środki transportu</v>
      </c>
      <c r="B89" s="128">
        <f t="shared" si="12"/>
        <v>3470.19</v>
      </c>
      <c r="C89" s="128">
        <v>1105.69</v>
      </c>
      <c r="D89" s="128">
        <v>0</v>
      </c>
      <c r="E89" s="128">
        <v>0</v>
      </c>
      <c r="F89" s="128">
        <f t="shared" si="11"/>
        <v>4575.88</v>
      </c>
    </row>
    <row r="90" spans="1:8" ht="27.9" customHeight="1">
      <c r="A90" s="128" t="str">
        <f>'Informacja dodatkowa'!A78</f>
        <v>Inne środki trwałe</v>
      </c>
      <c r="B90" s="128">
        <f t="shared" si="12"/>
        <v>135702.66</v>
      </c>
      <c r="C90" s="128">
        <v>8130.87</v>
      </c>
      <c r="D90" s="128">
        <v>0</v>
      </c>
      <c r="E90" s="128">
        <v>1600.44</v>
      </c>
      <c r="F90" s="128">
        <f t="shared" si="11"/>
        <v>142233.09</v>
      </c>
    </row>
    <row r="91" spans="1:8" ht="27.9" customHeight="1">
      <c r="A91" s="128" t="str">
        <f>'Informacja dodatkowa'!A81</f>
        <v>Ogółem</v>
      </c>
      <c r="B91" s="128">
        <f>SUM(B86:B90)</f>
        <v>404998.89</v>
      </c>
      <c r="C91" s="128">
        <f>SUM(C86:C90)</f>
        <v>108477.56999999999</v>
      </c>
      <c r="D91" s="128">
        <f>SUM(D86:D90)</f>
        <v>0</v>
      </c>
      <c r="E91" s="128">
        <f>SUM(E86:E90)</f>
        <v>1600.44</v>
      </c>
      <c r="F91" s="128">
        <f t="shared" si="11"/>
        <v>511876.02</v>
      </c>
    </row>
    <row r="94" spans="1:8">
      <c r="A94" s="314" t="str">
        <f>A83</f>
        <v>Opis</v>
      </c>
      <c r="B94" s="314"/>
      <c r="C94" s="314"/>
      <c r="D94" s="314" t="s">
        <v>2758</v>
      </c>
      <c r="E94" s="314"/>
    </row>
    <row r="95" spans="1:8">
      <c r="A95" s="314"/>
      <c r="B95" s="314"/>
      <c r="C95" s="314"/>
      <c r="D95" s="311" t="str">
        <f>B84</f>
        <v>Stan na 
01.01.2025</v>
      </c>
      <c r="E95" s="311" t="str">
        <f>F84</f>
        <v>Stan na 
31.12.2025</v>
      </c>
      <c r="G95" s="124"/>
      <c r="H95" s="124"/>
    </row>
    <row r="96" spans="1:8" ht="29.25" customHeight="1">
      <c r="A96" s="314"/>
      <c r="B96" s="314"/>
      <c r="C96" s="314"/>
      <c r="D96" s="311"/>
      <c r="E96" s="311"/>
      <c r="G96" s="70" t="str">
        <f>G30</f>
        <v>Stan na 
31.12.2025</v>
      </c>
      <c r="H96" s="126" t="str">
        <f>H30</f>
        <v>Stan na 
01.01.2025</v>
      </c>
    </row>
    <row r="97" spans="1:8" ht="24.9" customHeight="1">
      <c r="A97" s="316" t="str">
        <f>A86</f>
        <v>Grunty (w tym prawo użytkowania wieczystego gruntu)</v>
      </c>
      <c r="B97" s="316"/>
      <c r="C97" s="316"/>
      <c r="D97" s="128">
        <f>'Informacja dodatkowa'!B74-'Informacja dodatkowa'!B86</f>
        <v>0</v>
      </c>
      <c r="E97" s="128">
        <f>'Informacja dodatkowa'!F74-'Informacja dodatkowa'!F86</f>
        <v>0</v>
      </c>
      <c r="G97" s="213">
        <f>E97-Bilans!D15</f>
        <v>0</v>
      </c>
      <c r="H97" s="213">
        <f>D97-Bilans!C15</f>
        <v>0</v>
      </c>
    </row>
    <row r="98" spans="1:8" ht="24.9" customHeight="1">
      <c r="A98" s="316" t="str">
        <f>A87</f>
        <v>Budynki, lokale, prawa do lokali i obiekty inżynierii lądowej i wodnej</v>
      </c>
      <c r="B98" s="316"/>
      <c r="C98" s="316"/>
      <c r="D98" s="128">
        <f>'Informacja dodatkowa'!B75-'Informacja dodatkowa'!B87</f>
        <v>0</v>
      </c>
      <c r="E98" s="128">
        <f>'Informacja dodatkowa'!F75-'Informacja dodatkowa'!F87</f>
        <v>0</v>
      </c>
      <c r="G98" s="213">
        <f>E98-Bilans!D16</f>
        <v>0</v>
      </c>
      <c r="H98" s="213">
        <f>D98-Bilans!C16</f>
        <v>0</v>
      </c>
    </row>
    <row r="99" spans="1:8" ht="24.9" customHeight="1">
      <c r="A99" s="316" t="str">
        <f>A88</f>
        <v>Urządzenia techniczne i maszyny</v>
      </c>
      <c r="B99" s="316"/>
      <c r="C99" s="316"/>
      <c r="D99" s="128">
        <f>'Informacja dodatkowa'!B76-'Informacja dodatkowa'!B88</f>
        <v>135412.02000000002</v>
      </c>
      <c r="E99" s="128">
        <f>'Informacja dodatkowa'!F76-'Informacja dodatkowa'!F88</f>
        <v>168831.72999999992</v>
      </c>
      <c r="G99" s="213">
        <f>E99-Bilans!D17</f>
        <v>0</v>
      </c>
      <c r="H99" s="213">
        <f>D99-Bilans!C17</f>
        <v>0</v>
      </c>
    </row>
    <row r="100" spans="1:8" ht="24.9" customHeight="1">
      <c r="A100" s="316" t="str">
        <f>A89</f>
        <v>Środki transportu</v>
      </c>
      <c r="B100" s="316"/>
      <c r="C100" s="316"/>
      <c r="D100" s="128">
        <f>'Informacja dodatkowa'!B77-'Informacja dodatkowa'!B89</f>
        <v>2395.6699999999996</v>
      </c>
      <c r="E100" s="128">
        <f>'Informacja dodatkowa'!F77-'Informacja dodatkowa'!F89</f>
        <v>1289.9799999999996</v>
      </c>
      <c r="G100" s="213">
        <f>E100-Bilans!D18</f>
        <v>0</v>
      </c>
      <c r="H100" s="213">
        <f>D100-Bilans!C18</f>
        <v>0</v>
      </c>
    </row>
    <row r="101" spans="1:8" ht="24.9" customHeight="1">
      <c r="A101" s="316" t="str">
        <f>A90</f>
        <v>Inne środki trwałe</v>
      </c>
      <c r="B101" s="316"/>
      <c r="C101" s="316"/>
      <c r="D101" s="128">
        <f>'Informacja dodatkowa'!B78-'Informacja dodatkowa'!B90</f>
        <v>16476.200000000012</v>
      </c>
      <c r="E101" s="128">
        <f>'Informacja dodatkowa'!F78-'Informacja dodatkowa'!F90</f>
        <v>14507.570000000007</v>
      </c>
      <c r="G101" s="213">
        <f>E101-Bilans!D19</f>
        <v>0</v>
      </c>
      <c r="H101" s="213">
        <f>D101-Bilans!C19</f>
        <v>0</v>
      </c>
    </row>
    <row r="102" spans="1:8" ht="24.9" customHeight="1">
      <c r="A102" s="316" t="str">
        <f>A79</f>
        <v>Środki trwałe w budowie</v>
      </c>
      <c r="B102" s="316"/>
      <c r="C102" s="316"/>
      <c r="D102" s="128">
        <f>B79</f>
        <v>0</v>
      </c>
      <c r="E102" s="128">
        <f>F79</f>
        <v>0</v>
      </c>
      <c r="G102" s="213">
        <f>E102-Bilans!D20</f>
        <v>0</v>
      </c>
      <c r="H102" s="213">
        <f>D102-Bilans!C20</f>
        <v>0</v>
      </c>
    </row>
    <row r="103" spans="1:8" ht="24.9" customHeight="1">
      <c r="A103" s="316" t="str">
        <f>A80</f>
        <v>Zaliczki na środki trwałe w budowie</v>
      </c>
      <c r="B103" s="316"/>
      <c r="C103" s="316"/>
      <c r="D103" s="128">
        <f>B80</f>
        <v>0</v>
      </c>
      <c r="E103" s="128">
        <f>F80</f>
        <v>0</v>
      </c>
      <c r="G103" s="213">
        <f>E103-Bilans!D21</f>
        <v>0</v>
      </c>
      <c r="H103" s="213">
        <f>D103-Bilans!C21</f>
        <v>0</v>
      </c>
    </row>
    <row r="104" spans="1:8" ht="24.9" customHeight="1">
      <c r="A104" s="316" t="str">
        <f>A81</f>
        <v>Ogółem</v>
      </c>
      <c r="B104" s="316"/>
      <c r="C104" s="316"/>
      <c r="D104" s="128">
        <f>SUM(D97:D103)</f>
        <v>154283.89000000004</v>
      </c>
      <c r="E104" s="128">
        <f>SUM(E97:E103)</f>
        <v>184629.27999999994</v>
      </c>
      <c r="G104" s="213">
        <f>E104-Bilans!D14</f>
        <v>0</v>
      </c>
      <c r="H104" s="213">
        <f>D104-Bilans!C14</f>
        <v>0</v>
      </c>
    </row>
    <row r="106" spans="1:8" s="95" customFormat="1" ht="15" customHeight="1">
      <c r="A106" s="320" t="str">
        <f>A38</f>
        <v>Rok obrotowy 2024</v>
      </c>
      <c r="B106" s="321"/>
    </row>
    <row r="108" spans="1:8">
      <c r="A108" s="314" t="str">
        <f>A71</f>
        <v>Opis</v>
      </c>
      <c r="B108" s="315" t="str">
        <f>B71</f>
        <v>Wartość brutto</v>
      </c>
      <c r="C108" s="315"/>
      <c r="D108" s="315"/>
      <c r="E108" s="315"/>
      <c r="F108" s="315"/>
    </row>
    <row r="109" spans="1:8" ht="12.75" customHeight="1">
      <c r="A109" s="314"/>
      <c r="B109" s="311" t="str">
        <f>B41</f>
        <v>Stan na 
01.01.2024</v>
      </c>
      <c r="C109" s="311" t="str">
        <f>C72</f>
        <v>Zwiększenia, z tytułu nabycia</v>
      </c>
      <c r="D109" s="311" t="str">
        <f t="shared" ref="D109:E109" si="13">D72</f>
        <v>Przemieszczenia 
wewnętrzne (+/-)</v>
      </c>
      <c r="E109" s="311" t="str">
        <f t="shared" si="13"/>
        <v>Zmniejszenia z tytułu rozchodu</v>
      </c>
      <c r="F109" s="322" t="str">
        <f>F41</f>
        <v>Stan na 
31.12.2024</v>
      </c>
    </row>
    <row r="110" spans="1:8" ht="31.5" customHeight="1">
      <c r="A110" s="314"/>
      <c r="B110" s="311"/>
      <c r="C110" s="311"/>
      <c r="D110" s="311"/>
      <c r="E110" s="311"/>
      <c r="F110" s="311"/>
    </row>
    <row r="111" spans="1:8" ht="37.200000000000003" customHeight="1">
      <c r="A111" s="52" t="str">
        <f t="shared" ref="A111:A118" si="14">A74</f>
        <v>Grunty (w tym prawo użytkowania wieczystego gruntu)</v>
      </c>
      <c r="B111" s="128">
        <v>0</v>
      </c>
      <c r="C111" s="128">
        <v>0</v>
      </c>
      <c r="D111" s="128">
        <v>0</v>
      </c>
      <c r="E111" s="128">
        <v>0</v>
      </c>
      <c r="F111" s="128">
        <f>B111+C111+D111-E111</f>
        <v>0</v>
      </c>
    </row>
    <row r="112" spans="1:8" ht="42.75" customHeight="1">
      <c r="A112" s="52" t="str">
        <f t="shared" si="14"/>
        <v>Budynki, lokale, prawa do lokali i obiekty inżynierii lądowej i wodnej</v>
      </c>
      <c r="B112" s="128">
        <v>0</v>
      </c>
      <c r="C112" s="128">
        <v>0</v>
      </c>
      <c r="D112" s="128">
        <v>0</v>
      </c>
      <c r="E112" s="128">
        <v>0</v>
      </c>
      <c r="F112" s="128">
        <f t="shared" ref="F112:F118" si="15">B112+C112+D112-E112</f>
        <v>0</v>
      </c>
    </row>
    <row r="113" spans="1:8" ht="30" customHeight="1">
      <c r="A113" s="52" t="str">
        <f t="shared" si="14"/>
        <v>Urządzenia techniczne i maszyny</v>
      </c>
      <c r="B113" s="128">
        <v>271120.18</v>
      </c>
      <c r="C113" s="128">
        <v>130971.54</v>
      </c>
      <c r="D113" s="128">
        <v>0</v>
      </c>
      <c r="E113" s="128">
        <v>853.66</v>
      </c>
      <c r="F113" s="128">
        <f>B113+C113+D113-E113</f>
        <v>401238.06</v>
      </c>
    </row>
    <row r="114" spans="1:8" ht="24.9" customHeight="1">
      <c r="A114" s="52" t="str">
        <f t="shared" si="14"/>
        <v>Środki transportu</v>
      </c>
      <c r="B114" s="128">
        <v>5865.86</v>
      </c>
      <c r="C114" s="128">
        <v>0</v>
      </c>
      <c r="D114" s="128">
        <v>0</v>
      </c>
      <c r="E114" s="128">
        <v>0</v>
      </c>
      <c r="F114" s="128">
        <f t="shared" si="15"/>
        <v>5865.86</v>
      </c>
    </row>
    <row r="115" spans="1:8" ht="24.9" customHeight="1">
      <c r="A115" s="52" t="str">
        <f t="shared" si="14"/>
        <v>Inne środki trwałe</v>
      </c>
      <c r="B115" s="128">
        <v>157590.47</v>
      </c>
      <c r="C115" s="128">
        <v>0</v>
      </c>
      <c r="D115" s="128">
        <v>0</v>
      </c>
      <c r="E115" s="128">
        <v>5411.61</v>
      </c>
      <c r="F115" s="128">
        <f t="shared" si="15"/>
        <v>152178.86000000002</v>
      </c>
    </row>
    <row r="116" spans="1:8" ht="24.9" customHeight="1">
      <c r="A116" s="52" t="str">
        <f t="shared" si="14"/>
        <v>Środki trwałe w budowie</v>
      </c>
      <c r="B116" s="128">
        <v>0</v>
      </c>
      <c r="C116" s="128">
        <v>0</v>
      </c>
      <c r="D116" s="128">
        <v>0</v>
      </c>
      <c r="E116" s="128">
        <v>0</v>
      </c>
      <c r="F116" s="128">
        <f t="shared" si="15"/>
        <v>0</v>
      </c>
    </row>
    <row r="117" spans="1:8" ht="33" customHeight="1">
      <c r="A117" s="125" t="str">
        <f t="shared" si="14"/>
        <v>Zaliczki na środki trwałe w budowie</v>
      </c>
      <c r="B117" s="128">
        <v>0</v>
      </c>
      <c r="C117" s="128">
        <v>0</v>
      </c>
      <c r="D117" s="128">
        <v>0</v>
      </c>
      <c r="E117" s="128">
        <v>0</v>
      </c>
      <c r="F117" s="128">
        <f t="shared" si="15"/>
        <v>0</v>
      </c>
    </row>
    <row r="118" spans="1:8" ht="24.9" customHeight="1">
      <c r="A118" s="52" t="str">
        <f t="shared" si="14"/>
        <v>Ogółem</v>
      </c>
      <c r="B118" s="128">
        <f>SUM(B111:B117)</f>
        <v>434576.51</v>
      </c>
      <c r="C118" s="128">
        <f t="shared" ref="C118:E118" si="16">SUM(C111:C117)</f>
        <v>130971.54</v>
      </c>
      <c r="D118" s="128">
        <f t="shared" si="16"/>
        <v>0</v>
      </c>
      <c r="E118" s="128">
        <f t="shared" si="16"/>
        <v>6265.2699999999995</v>
      </c>
      <c r="F118" s="128">
        <f t="shared" si="15"/>
        <v>559282.78</v>
      </c>
    </row>
    <row r="121" spans="1:8">
      <c r="A121" s="314" t="str">
        <f>A83</f>
        <v>Opis</v>
      </c>
      <c r="B121" s="315" t="str">
        <f>B83</f>
        <v>Umorzenie</v>
      </c>
      <c r="C121" s="315"/>
      <c r="D121" s="315"/>
      <c r="E121" s="315"/>
      <c r="F121" s="315"/>
    </row>
    <row r="122" spans="1:8" ht="12.75" customHeight="1">
      <c r="A122" s="314"/>
      <c r="B122" s="311" t="str">
        <f>B109</f>
        <v>Stan na 
01.01.2024</v>
      </c>
      <c r="C122" s="311" t="str">
        <f>C84</f>
        <v>Zwiększenia, z tytułu nabycia</v>
      </c>
      <c r="D122" s="311" t="str">
        <f>D84</f>
        <v>Przemieszczenia 
wewnętrzne (+/-)</v>
      </c>
      <c r="E122" s="311" t="str">
        <f>E84</f>
        <v>Zmniejszenia z tytułu rozchodu</v>
      </c>
      <c r="F122" s="322" t="str">
        <f>F109</f>
        <v>Stan na 
31.12.2024</v>
      </c>
    </row>
    <row r="123" spans="1:8" ht="38.25" customHeight="1">
      <c r="A123" s="314"/>
      <c r="B123" s="311"/>
      <c r="C123" s="311"/>
      <c r="D123" s="311"/>
      <c r="E123" s="311"/>
      <c r="F123" s="311"/>
    </row>
    <row r="124" spans="1:8" ht="39" customHeight="1">
      <c r="A124" s="128" t="str">
        <f t="shared" ref="A124:A129" si="17">A86</f>
        <v>Grunty (w tym prawo użytkowania wieczystego gruntu)</v>
      </c>
      <c r="B124" s="128">
        <v>0</v>
      </c>
      <c r="C124" s="128">
        <v>0</v>
      </c>
      <c r="D124" s="128">
        <v>0</v>
      </c>
      <c r="E124" s="128">
        <v>0</v>
      </c>
      <c r="F124" s="128">
        <f>B124+C124+D124-E124</f>
        <v>0</v>
      </c>
    </row>
    <row r="125" spans="1:8" ht="39" customHeight="1">
      <c r="A125" s="128" t="str">
        <f t="shared" si="17"/>
        <v>Budynki, lokale, prawa do lokali i obiekty inżynierii lądowej i wodnej</v>
      </c>
      <c r="B125" s="128">
        <v>0</v>
      </c>
      <c r="C125" s="128">
        <v>0</v>
      </c>
      <c r="D125" s="128">
        <v>0</v>
      </c>
      <c r="E125" s="128">
        <v>0</v>
      </c>
      <c r="F125" s="128">
        <f t="shared" ref="F125:F128" si="18">B125+C125+D125-E125</f>
        <v>0</v>
      </c>
    </row>
    <row r="126" spans="1:8" ht="30" customHeight="1">
      <c r="A126" s="128" t="str">
        <f t="shared" si="17"/>
        <v>Urządzenia techniczne i maszyny</v>
      </c>
      <c r="B126" s="128">
        <v>201348.61</v>
      </c>
      <c r="C126" s="128">
        <v>65331.09</v>
      </c>
      <c r="D126" s="128">
        <v>0</v>
      </c>
      <c r="E126" s="128">
        <v>853.66</v>
      </c>
      <c r="F126" s="128">
        <f>B126+C126+D126-E126</f>
        <v>265826.03999999998</v>
      </c>
    </row>
    <row r="127" spans="1:8" ht="30" customHeight="1">
      <c r="A127" s="128" t="str">
        <f t="shared" si="17"/>
        <v>Środki transportu</v>
      </c>
      <c r="B127" s="128">
        <v>2364.5</v>
      </c>
      <c r="C127" s="128">
        <v>1105.69</v>
      </c>
      <c r="D127" s="128">
        <v>0</v>
      </c>
      <c r="E127" s="128">
        <v>0</v>
      </c>
      <c r="F127" s="128">
        <f t="shared" si="18"/>
        <v>3470.19</v>
      </c>
      <c r="H127" s="129"/>
    </row>
    <row r="128" spans="1:8" ht="30" customHeight="1">
      <c r="A128" s="128" t="str">
        <f t="shared" si="17"/>
        <v>Inne środki trwałe</v>
      </c>
      <c r="B128" s="128">
        <v>133261.78</v>
      </c>
      <c r="C128" s="128">
        <v>7852.49</v>
      </c>
      <c r="D128" s="128">
        <v>0</v>
      </c>
      <c r="E128" s="128">
        <v>5411.61</v>
      </c>
      <c r="F128" s="128">
        <f t="shared" si="18"/>
        <v>135702.66</v>
      </c>
    </row>
    <row r="129" spans="1:8" ht="30" customHeight="1">
      <c r="A129" s="128" t="str">
        <f t="shared" si="17"/>
        <v>Ogółem</v>
      </c>
      <c r="B129" s="128">
        <f>SUM(B124:B128)</f>
        <v>336974.89</v>
      </c>
      <c r="C129" s="128">
        <f t="shared" ref="C129:E129" si="19">SUM(C124:C128)</f>
        <v>74289.27</v>
      </c>
      <c r="D129" s="128">
        <f t="shared" si="19"/>
        <v>0</v>
      </c>
      <c r="E129" s="128">
        <f t="shared" si="19"/>
        <v>6265.2699999999995</v>
      </c>
      <c r="F129" s="128">
        <f>B129+C129+D129-E129</f>
        <v>404998.89</v>
      </c>
    </row>
    <row r="131" spans="1:8">
      <c r="A131" s="314" t="str">
        <f>A121</f>
        <v>Opis</v>
      </c>
      <c r="B131" s="314"/>
      <c r="C131" s="314"/>
      <c r="D131" s="314" t="str">
        <f>D94</f>
        <v>Wartość netto</v>
      </c>
      <c r="E131" s="314"/>
    </row>
    <row r="132" spans="1:8" ht="12.75" customHeight="1">
      <c r="A132" s="314"/>
      <c r="B132" s="314"/>
      <c r="C132" s="314"/>
      <c r="D132" s="311" t="str">
        <f>B122</f>
        <v>Stan na 
01.01.2024</v>
      </c>
      <c r="E132" s="322" t="str">
        <f>F122</f>
        <v>Stan na 
31.12.2024</v>
      </c>
      <c r="G132" s="335" t="s">
        <v>2759</v>
      </c>
      <c r="H132" s="335"/>
    </row>
    <row r="133" spans="1:8" ht="27.75" customHeight="1">
      <c r="A133" s="314"/>
      <c r="B133" s="314"/>
      <c r="C133" s="314"/>
      <c r="D133" s="311"/>
      <c r="E133" s="311"/>
      <c r="G133" s="70" t="str">
        <f>G60</f>
        <v>Stan na 
01.01.2025</v>
      </c>
      <c r="H133" s="70" t="str">
        <f>H60</f>
        <v>Stan na 
31.12.2024</v>
      </c>
    </row>
    <row r="134" spans="1:8" ht="24.9" customHeight="1">
      <c r="A134" s="316" t="str">
        <f>A124</f>
        <v>Grunty (w tym prawo użytkowania wieczystego gruntu)</v>
      </c>
      <c r="B134" s="316"/>
      <c r="C134" s="316"/>
      <c r="D134" s="128">
        <f>'Informacja dodatkowa'!B111-'Informacja dodatkowa'!B124</f>
        <v>0</v>
      </c>
      <c r="E134" s="128">
        <f>'Informacja dodatkowa'!F111-'Informacja dodatkowa'!F124</f>
        <v>0</v>
      </c>
      <c r="G134" s="213">
        <f>E134-D97</f>
        <v>0</v>
      </c>
      <c r="H134" s="213">
        <f>E134-Bilans!C15</f>
        <v>0</v>
      </c>
    </row>
    <row r="135" spans="1:8" ht="24.9" customHeight="1">
      <c r="A135" s="316" t="str">
        <f>A125</f>
        <v>Budynki, lokale, prawa do lokali i obiekty inżynierii lądowej i wodnej</v>
      </c>
      <c r="B135" s="316"/>
      <c r="C135" s="316"/>
      <c r="D135" s="128">
        <f>'Informacja dodatkowa'!B112-'Informacja dodatkowa'!B125</f>
        <v>0</v>
      </c>
      <c r="E135" s="128">
        <f>'Informacja dodatkowa'!F112-'Informacja dodatkowa'!F125</f>
        <v>0</v>
      </c>
      <c r="G135" s="213">
        <f t="shared" ref="G135:G141" si="20">E135-D98</f>
        <v>0</v>
      </c>
      <c r="H135" s="213">
        <f>E135-Bilans!C16</f>
        <v>0</v>
      </c>
    </row>
    <row r="136" spans="1:8" ht="24.9" customHeight="1">
      <c r="A136" s="316" t="str">
        <f>A126</f>
        <v>Urządzenia techniczne i maszyny</v>
      </c>
      <c r="B136" s="316"/>
      <c r="C136" s="316"/>
      <c r="D136" s="128">
        <f>'Informacja dodatkowa'!B113-'Informacja dodatkowa'!B126</f>
        <v>69771.570000000007</v>
      </c>
      <c r="E136" s="128">
        <f>'Informacja dodatkowa'!F113-'Informacja dodatkowa'!F126</f>
        <v>135412.02000000002</v>
      </c>
      <c r="G136" s="213">
        <f t="shared" si="20"/>
        <v>0</v>
      </c>
      <c r="H136" s="213">
        <f>E136-Bilans!C17</f>
        <v>0</v>
      </c>
    </row>
    <row r="137" spans="1:8" ht="24.9" customHeight="1">
      <c r="A137" s="316" t="str">
        <f>A127</f>
        <v>Środki transportu</v>
      </c>
      <c r="B137" s="316"/>
      <c r="C137" s="316"/>
      <c r="D137" s="128">
        <f>'Informacja dodatkowa'!B114-'Informacja dodatkowa'!B127</f>
        <v>3501.3599999999997</v>
      </c>
      <c r="E137" s="128">
        <f>'Informacja dodatkowa'!F114-'Informacja dodatkowa'!F127</f>
        <v>2395.6699999999996</v>
      </c>
      <c r="G137" s="213">
        <f t="shared" si="20"/>
        <v>0</v>
      </c>
      <c r="H137" s="213">
        <f>E137-Bilans!C18</f>
        <v>0</v>
      </c>
    </row>
    <row r="138" spans="1:8" ht="24.9" customHeight="1">
      <c r="A138" s="316" t="str">
        <f>A128</f>
        <v>Inne środki trwałe</v>
      </c>
      <c r="B138" s="316"/>
      <c r="C138" s="316"/>
      <c r="D138" s="128">
        <f>'Informacja dodatkowa'!B115-'Informacja dodatkowa'!B128</f>
        <v>24328.690000000002</v>
      </c>
      <c r="E138" s="128">
        <f>'Informacja dodatkowa'!F115-'Informacja dodatkowa'!F128</f>
        <v>16476.200000000012</v>
      </c>
      <c r="G138" s="213">
        <f t="shared" si="20"/>
        <v>0</v>
      </c>
      <c r="H138" s="213">
        <f>E138-Bilans!C19</f>
        <v>0</v>
      </c>
    </row>
    <row r="139" spans="1:8" ht="24.9" customHeight="1">
      <c r="A139" s="316" t="str">
        <f>A116</f>
        <v>Środki trwałe w budowie</v>
      </c>
      <c r="B139" s="316"/>
      <c r="C139" s="316"/>
      <c r="D139" s="128">
        <f>B116</f>
        <v>0</v>
      </c>
      <c r="E139" s="128">
        <f>F116</f>
        <v>0</v>
      </c>
      <c r="G139" s="213">
        <f t="shared" si="20"/>
        <v>0</v>
      </c>
      <c r="H139" s="213">
        <f>E139-Bilans!C20</f>
        <v>0</v>
      </c>
    </row>
    <row r="140" spans="1:8" ht="24.9" customHeight="1">
      <c r="A140" s="316" t="str">
        <f>A117</f>
        <v>Zaliczki na środki trwałe w budowie</v>
      </c>
      <c r="B140" s="316"/>
      <c r="C140" s="316"/>
      <c r="D140" s="128">
        <f>B117</f>
        <v>0</v>
      </c>
      <c r="E140" s="128">
        <f>F117</f>
        <v>0</v>
      </c>
      <c r="G140" s="213">
        <f t="shared" si="20"/>
        <v>0</v>
      </c>
      <c r="H140" s="213">
        <f>E140-Bilans!C21</f>
        <v>0</v>
      </c>
    </row>
    <row r="141" spans="1:8" ht="24.9" customHeight="1">
      <c r="A141" s="316" t="str">
        <f>A118</f>
        <v>Ogółem</v>
      </c>
      <c r="B141" s="316"/>
      <c r="C141" s="316"/>
      <c r="D141" s="128">
        <f>SUM(D134:D140)</f>
        <v>97601.62000000001</v>
      </c>
      <c r="E141" s="128">
        <f>SUM(E134:E140)</f>
        <v>154283.89000000004</v>
      </c>
      <c r="G141" s="213">
        <f t="shared" si="20"/>
        <v>0</v>
      </c>
      <c r="H141" s="213">
        <f>E141-Bilans!C14</f>
        <v>0</v>
      </c>
    </row>
    <row r="144" spans="1:8" ht="16.8">
      <c r="A144" s="323" t="s">
        <v>2769</v>
      </c>
      <c r="B144" s="323"/>
      <c r="C144" s="323"/>
      <c r="D144" s="323"/>
      <c r="E144" s="323"/>
      <c r="F144" s="323"/>
    </row>
    <row r="145" spans="1:7" ht="16.5" hidden="1" customHeight="1">
      <c r="A145" s="324" t="e">
        <f>CHOOSE(jezyk,#REF!,#REF!,#REF!,#REF!)</f>
        <v>#REF!</v>
      </c>
      <c r="B145" s="324"/>
      <c r="C145" s="324"/>
      <c r="D145" s="324"/>
      <c r="E145" s="324"/>
      <c r="F145" s="324"/>
      <c r="G145" s="34" t="s">
        <v>2770</v>
      </c>
    </row>
    <row r="147" spans="1:7" ht="15" customHeight="1">
      <c r="A147" s="320" t="str">
        <f>A8</f>
        <v>Rok obrotowy 2025</v>
      </c>
      <c r="B147" s="321"/>
    </row>
    <row r="149" spans="1:7">
      <c r="A149" s="314" t="str">
        <f>A10</f>
        <v>Opis</v>
      </c>
      <c r="B149" s="315" t="s">
        <v>2750</v>
      </c>
      <c r="C149" s="315"/>
      <c r="D149" s="315"/>
      <c r="E149" s="315"/>
      <c r="F149" s="315"/>
    </row>
    <row r="150" spans="1:7" ht="13.2" customHeight="1">
      <c r="A150" s="314"/>
      <c r="B150" s="311" t="str">
        <f>B11</f>
        <v>Stan na 
01.01.2025</v>
      </c>
      <c r="C150" s="311" t="str">
        <f>C11</f>
        <v>Zwiększenia, z tytułu nabycia</v>
      </c>
      <c r="D150" s="311" t="str">
        <f t="shared" ref="D150:E150" si="21">D11</f>
        <v>Przemieszczenia 
wewnętrzne (+/-)</v>
      </c>
      <c r="E150" s="311" t="str">
        <f t="shared" si="21"/>
        <v>Zmniejszenia z tytułu rozchodu</v>
      </c>
      <c r="F150" s="311" t="str">
        <f>F11</f>
        <v>Stan na 
31.12.2025</v>
      </c>
    </row>
    <row r="151" spans="1:7" ht="30" customHeight="1">
      <c r="A151" s="314"/>
      <c r="B151" s="311"/>
      <c r="C151" s="311"/>
      <c r="D151" s="311"/>
      <c r="E151" s="311"/>
      <c r="F151" s="311"/>
    </row>
    <row r="152" spans="1:7" ht="24" customHeight="1">
      <c r="A152" s="52" t="s">
        <v>2259</v>
      </c>
      <c r="B152" s="128">
        <f>F186</f>
        <v>0</v>
      </c>
      <c r="C152" s="128">
        <v>0</v>
      </c>
      <c r="D152" s="128">
        <v>0</v>
      </c>
      <c r="E152" s="128">
        <v>0</v>
      </c>
      <c r="F152" s="128">
        <f>B152+C152+D152-E152</f>
        <v>0</v>
      </c>
    </row>
    <row r="153" spans="1:7" ht="24" customHeight="1">
      <c r="A153" s="52" t="s">
        <v>2231</v>
      </c>
      <c r="B153" s="128">
        <f>F187</f>
        <v>0</v>
      </c>
      <c r="C153" s="128">
        <v>0</v>
      </c>
      <c r="D153" s="128">
        <v>0</v>
      </c>
      <c r="E153" s="128">
        <v>0</v>
      </c>
      <c r="F153" s="128">
        <f>B153+C153+D153-E153</f>
        <v>0</v>
      </c>
    </row>
    <row r="154" spans="1:7" ht="24" customHeight="1">
      <c r="A154" s="52" t="s">
        <v>2260</v>
      </c>
      <c r="B154" s="128">
        <f>F188</f>
        <v>723161</v>
      </c>
      <c r="C154" s="128">
        <v>0</v>
      </c>
      <c r="D154" s="128">
        <v>0</v>
      </c>
      <c r="E154" s="128">
        <v>0</v>
      </c>
      <c r="F154" s="128">
        <f>B154+C154+D154-E154</f>
        <v>723161</v>
      </c>
    </row>
    <row r="155" spans="1:7" ht="24" customHeight="1">
      <c r="A155" s="52" t="s">
        <v>2268</v>
      </c>
      <c r="B155" s="128">
        <f>F189</f>
        <v>0</v>
      </c>
      <c r="C155" s="128">
        <v>0</v>
      </c>
      <c r="D155" s="128">
        <v>0</v>
      </c>
      <c r="E155" s="128">
        <v>0</v>
      </c>
      <c r="F155" s="128">
        <f>B155+C155+D155-E155</f>
        <v>0</v>
      </c>
    </row>
    <row r="156" spans="1:7" ht="24" customHeight="1">
      <c r="A156" s="52" t="s">
        <v>2756</v>
      </c>
      <c r="B156" s="128">
        <f>SUM(B152:B155)</f>
        <v>723161</v>
      </c>
      <c r="C156" s="128">
        <f>SUM(C152:C155)</f>
        <v>0</v>
      </c>
      <c r="D156" s="128">
        <f>SUM(D152:D155)</f>
        <v>0</v>
      </c>
      <c r="E156" s="128">
        <f>SUM(E152:E155)</f>
        <v>0</v>
      </c>
      <c r="F156" s="128">
        <f>B156+C156+D156-E156</f>
        <v>723161</v>
      </c>
    </row>
    <row r="158" spans="1:7">
      <c r="A158" s="314" t="str">
        <f>A149</f>
        <v>Opis</v>
      </c>
      <c r="B158" s="315" t="s">
        <v>2757</v>
      </c>
      <c r="C158" s="315"/>
      <c r="D158" s="315"/>
      <c r="E158" s="315"/>
      <c r="F158" s="315"/>
    </row>
    <row r="159" spans="1:7" ht="10.199999999999999" customHeight="1">
      <c r="A159" s="314"/>
      <c r="B159" s="311" t="str">
        <f>B150</f>
        <v>Stan na 
01.01.2025</v>
      </c>
      <c r="C159" s="311" t="str">
        <f t="shared" ref="C159:F159" si="22">C150</f>
        <v>Zwiększenia, z tytułu nabycia</v>
      </c>
      <c r="D159" s="311" t="str">
        <f t="shared" si="22"/>
        <v>Przemieszczenia 
wewnętrzne (+/-)</v>
      </c>
      <c r="E159" s="311" t="str">
        <f t="shared" si="22"/>
        <v>Zmniejszenia z tytułu rozchodu</v>
      </c>
      <c r="F159" s="311" t="str">
        <f t="shared" si="22"/>
        <v>Stan na 
31.12.2025</v>
      </c>
    </row>
    <row r="160" spans="1:7" ht="41.25" customHeight="1">
      <c r="A160" s="314"/>
      <c r="B160" s="311"/>
      <c r="C160" s="311"/>
      <c r="D160" s="311"/>
      <c r="E160" s="311"/>
      <c r="F160" s="311"/>
    </row>
    <row r="161" spans="1:8" s="130" customFormat="1" ht="24" customHeight="1">
      <c r="A161" s="128" t="str">
        <f>'Informacja dodatkowa'!A152</f>
        <v>Nieruchomości</v>
      </c>
      <c r="B161" s="128">
        <f>F195</f>
        <v>0</v>
      </c>
      <c r="C161" s="128">
        <v>0</v>
      </c>
      <c r="D161" s="128">
        <v>0</v>
      </c>
      <c r="E161" s="128">
        <v>0</v>
      </c>
      <c r="F161" s="128">
        <f>B161+C161+D161-E161</f>
        <v>0</v>
      </c>
    </row>
    <row r="162" spans="1:8" s="130" customFormat="1" ht="24" customHeight="1">
      <c r="A162" s="128" t="str">
        <f>'Informacja dodatkowa'!A153</f>
        <v>Wartości niematerialne i prawne</v>
      </c>
      <c r="B162" s="128">
        <f t="shared" ref="B162:B164" si="23">F196</f>
        <v>0</v>
      </c>
      <c r="C162" s="128">
        <v>0</v>
      </c>
      <c r="D162" s="128">
        <v>0</v>
      </c>
      <c r="E162" s="128">
        <v>0</v>
      </c>
      <c r="F162" s="128">
        <f t="shared" ref="F162:F164" si="24">B162+C162+D162-E162</f>
        <v>0</v>
      </c>
    </row>
    <row r="163" spans="1:8" s="130" customFormat="1" ht="24" customHeight="1">
      <c r="A163" s="128" t="str">
        <f>'Informacja dodatkowa'!A154</f>
        <v>Długoterminowe aktywa finansowe</v>
      </c>
      <c r="B163" s="128">
        <f t="shared" si="23"/>
        <v>0</v>
      </c>
      <c r="C163" s="128">
        <v>0</v>
      </c>
      <c r="D163" s="128">
        <v>0</v>
      </c>
      <c r="E163" s="128">
        <v>0</v>
      </c>
      <c r="F163" s="128">
        <f t="shared" si="24"/>
        <v>0</v>
      </c>
    </row>
    <row r="164" spans="1:8" s="130" customFormat="1" ht="24" customHeight="1">
      <c r="A164" s="128" t="str">
        <f>'Informacja dodatkowa'!A155</f>
        <v>Inne inwestycje długoterminowe</v>
      </c>
      <c r="B164" s="128">
        <f t="shared" si="23"/>
        <v>0</v>
      </c>
      <c r="C164" s="128">
        <v>0</v>
      </c>
      <c r="D164" s="128">
        <v>0</v>
      </c>
      <c r="E164" s="128">
        <v>0</v>
      </c>
      <c r="F164" s="128">
        <f t="shared" si="24"/>
        <v>0</v>
      </c>
    </row>
    <row r="165" spans="1:8" s="130" customFormat="1" ht="24" customHeight="1">
      <c r="A165" s="128" t="str">
        <f>'Informacja dodatkowa'!A156</f>
        <v>Ogółem</v>
      </c>
      <c r="B165" s="128">
        <f>SUM(B161:B162)</f>
        <v>0</v>
      </c>
      <c r="C165" s="128">
        <f>SUM(C161:C162)</f>
        <v>0</v>
      </c>
      <c r="D165" s="128">
        <f>SUM(D161:D162)</f>
        <v>0</v>
      </c>
      <c r="E165" s="128">
        <f>SUM(E161:E162)</f>
        <v>0</v>
      </c>
      <c r="F165" s="128">
        <f>B165+C165+D165-E165</f>
        <v>0</v>
      </c>
    </row>
    <row r="167" spans="1:8">
      <c r="A167" s="314" t="str">
        <f>A158</f>
        <v>Opis</v>
      </c>
      <c r="B167" s="314"/>
      <c r="C167" s="315" t="s">
        <v>2758</v>
      </c>
      <c r="D167" s="315"/>
      <c r="E167" s="41"/>
      <c r="F167" s="41"/>
    </row>
    <row r="168" spans="1:8">
      <c r="A168" s="314"/>
      <c r="B168" s="314"/>
      <c r="C168" s="311" t="str">
        <f>B150</f>
        <v>Stan na 
01.01.2025</v>
      </c>
      <c r="D168" s="314" t="str">
        <f>F150</f>
        <v>Stan na 
31.12.2025</v>
      </c>
      <c r="E168" s="124"/>
      <c r="F168" s="124"/>
    </row>
    <row r="169" spans="1:8" ht="30" customHeight="1">
      <c r="A169" s="314"/>
      <c r="B169" s="314"/>
      <c r="C169" s="311"/>
      <c r="D169" s="314"/>
      <c r="G169" s="70" t="str">
        <f>G96</f>
        <v>Stan na 
31.12.2025</v>
      </c>
      <c r="H169" s="126" t="str">
        <f>H96</f>
        <v>Stan na 
01.01.2025</v>
      </c>
    </row>
    <row r="170" spans="1:8" ht="18" customHeight="1">
      <c r="A170" s="316" t="str">
        <f>'Informacja dodatkowa'!A161</f>
        <v>Nieruchomości</v>
      </c>
      <c r="B170" s="316"/>
      <c r="C170" s="128">
        <f>'Informacja dodatkowa'!B152-'Informacja dodatkowa'!B161</f>
        <v>0</v>
      </c>
      <c r="D170" s="128">
        <f>'Informacja dodatkowa'!F152-'Informacja dodatkowa'!F161</f>
        <v>0</v>
      </c>
      <c r="G170" s="213">
        <f>D170-Bilans!D27</f>
        <v>0</v>
      </c>
      <c r="H170" s="213">
        <f>D170-Bilans!C27</f>
        <v>0</v>
      </c>
    </row>
    <row r="171" spans="1:8" ht="18" customHeight="1">
      <c r="A171" s="316" t="str">
        <f>'Informacja dodatkowa'!A162</f>
        <v>Wartości niematerialne i prawne</v>
      </c>
      <c r="B171" s="316"/>
      <c r="C171" s="128">
        <f>'Informacja dodatkowa'!B153-'Informacja dodatkowa'!B162</f>
        <v>0</v>
      </c>
      <c r="D171" s="128">
        <f>'Informacja dodatkowa'!F153-'Informacja dodatkowa'!F162</f>
        <v>0</v>
      </c>
      <c r="G171" s="213">
        <f>D171-Bilans!D28</f>
        <v>0</v>
      </c>
      <c r="H171" s="213">
        <f>D171-Bilans!C28</f>
        <v>0</v>
      </c>
    </row>
    <row r="172" spans="1:8" ht="18" customHeight="1">
      <c r="A172" s="316" t="str">
        <f>'Informacja dodatkowa'!A163</f>
        <v>Długoterminowe aktywa finansowe</v>
      </c>
      <c r="B172" s="316"/>
      <c r="C172" s="128">
        <f>'Informacja dodatkowa'!B154</f>
        <v>723161</v>
      </c>
      <c r="D172" s="128">
        <f>'Informacja dodatkowa'!F154</f>
        <v>723161</v>
      </c>
      <c r="G172" s="213">
        <f>D172-Bilans!D29</f>
        <v>0</v>
      </c>
      <c r="H172" s="213">
        <f>C172-Bilans!C29</f>
        <v>0</v>
      </c>
    </row>
    <row r="173" spans="1:8" ht="18" customHeight="1">
      <c r="A173" s="316" t="str">
        <f>'Informacja dodatkowa'!A164</f>
        <v>Inne inwestycje długoterminowe</v>
      </c>
      <c r="B173" s="316"/>
      <c r="C173" s="128">
        <f>'Informacja dodatkowa'!B155</f>
        <v>0</v>
      </c>
      <c r="D173" s="128">
        <f>'Informacja dodatkowa'!F155</f>
        <v>0</v>
      </c>
      <c r="G173" s="213">
        <f>D173-Bilans!C34</f>
        <v>0</v>
      </c>
      <c r="H173" s="213">
        <f>C173-Bilans!C34</f>
        <v>0</v>
      </c>
    </row>
    <row r="174" spans="1:8" ht="18" customHeight="1">
      <c r="A174" s="316" t="str">
        <f>'Informacja dodatkowa'!A165</f>
        <v>Ogółem</v>
      </c>
      <c r="B174" s="316"/>
      <c r="C174" s="128">
        <f>SUM(C170:C173)</f>
        <v>723161</v>
      </c>
      <c r="D174" s="128">
        <f>SUM(D170:D173)</f>
        <v>723161</v>
      </c>
      <c r="G174" s="213">
        <f>D174-Bilans!D26</f>
        <v>0</v>
      </c>
      <c r="H174" s="213">
        <f>C174-Bilans!C26</f>
        <v>0</v>
      </c>
    </row>
    <row r="175" spans="1:8">
      <c r="G175" s="129"/>
      <c r="H175" s="129"/>
    </row>
    <row r="176" spans="1:8" hidden="1">
      <c r="A176" s="131" t="e">
        <f>CHOOSE(jezyk,#REF!,#REF!,#REF!,#REF!)</f>
        <v>#REF!</v>
      </c>
    </row>
    <row r="177" spans="1:8" hidden="1">
      <c r="A177" s="131"/>
    </row>
    <row r="178" spans="1:8" hidden="1">
      <c r="A178" s="336" t="e">
        <f>CHOOSE(jezyk,#REF!,#REF!,#REF!,#REF!)</f>
        <v>#REF!</v>
      </c>
      <c r="B178" s="336"/>
      <c r="C178" s="336"/>
      <c r="D178" s="336"/>
      <c r="E178" s="336"/>
      <c r="F178" s="336"/>
      <c r="G178" s="132"/>
      <c r="H178" s="132"/>
    </row>
    <row r="179" spans="1:8" hidden="1"/>
    <row r="180" spans="1:8" ht="16.8">
      <c r="A180" s="96"/>
      <c r="B180" s="96"/>
      <c r="C180" s="96"/>
      <c r="D180" s="96"/>
      <c r="E180" s="96"/>
      <c r="F180" s="96"/>
    </row>
    <row r="181" spans="1:8" ht="15" customHeight="1">
      <c r="A181" s="320" t="str">
        <f>A38</f>
        <v>Rok obrotowy 2024</v>
      </c>
      <c r="B181" s="321"/>
    </row>
    <row r="183" spans="1:8">
      <c r="A183" s="317" t="str">
        <f>A149</f>
        <v>Opis</v>
      </c>
      <c r="B183" s="315" t="str">
        <f>B149</f>
        <v>Wartość brutto</v>
      </c>
      <c r="C183" s="315"/>
      <c r="D183" s="315"/>
      <c r="E183" s="315"/>
      <c r="F183" s="315"/>
    </row>
    <row r="184" spans="1:8" ht="12.75" customHeight="1">
      <c r="A184" s="318"/>
      <c r="B184" s="311" t="str">
        <f>B41</f>
        <v>Stan na 
01.01.2024</v>
      </c>
      <c r="C184" s="311" t="str">
        <f t="shared" ref="C184:F184" si="25">C41</f>
        <v>Zwiększenia, z tytułu nabycia</v>
      </c>
      <c r="D184" s="311" t="str">
        <f t="shared" si="25"/>
        <v>Przemieszczenia 
wewnętrzne (+/-)</v>
      </c>
      <c r="E184" s="311" t="str">
        <f t="shared" si="25"/>
        <v>Zmniejszenia z tytułu rozchodu</v>
      </c>
      <c r="F184" s="311" t="str">
        <f t="shared" si="25"/>
        <v>Stan na 
31.12.2024</v>
      </c>
    </row>
    <row r="185" spans="1:8" ht="30" customHeight="1">
      <c r="A185" s="319"/>
      <c r="B185" s="311"/>
      <c r="C185" s="311"/>
      <c r="D185" s="311"/>
      <c r="E185" s="311"/>
      <c r="F185" s="311"/>
    </row>
    <row r="186" spans="1:8" ht="24" customHeight="1">
      <c r="A186" s="52" t="str">
        <f>A152</f>
        <v>Nieruchomości</v>
      </c>
      <c r="B186" s="128">
        <v>0</v>
      </c>
      <c r="C186" s="128">
        <v>0</v>
      </c>
      <c r="D186" s="128">
        <v>0</v>
      </c>
      <c r="E186" s="128">
        <v>0</v>
      </c>
      <c r="F186" s="128">
        <f>B186+C186+D186-E186</f>
        <v>0</v>
      </c>
    </row>
    <row r="187" spans="1:8" ht="24" customHeight="1">
      <c r="A187" s="52" t="str">
        <f>A153</f>
        <v>Wartości niematerialne i prawne</v>
      </c>
      <c r="B187" s="128">
        <v>0</v>
      </c>
      <c r="C187" s="128">
        <v>0</v>
      </c>
      <c r="D187" s="128">
        <v>0</v>
      </c>
      <c r="E187" s="128">
        <v>0</v>
      </c>
      <c r="F187" s="128">
        <f t="shared" ref="F187:F190" si="26">B187+C187+D187-E187</f>
        <v>0</v>
      </c>
    </row>
    <row r="188" spans="1:8" ht="24" customHeight="1">
      <c r="A188" s="52" t="str">
        <f>A154</f>
        <v>Długoterminowe aktywa finansowe</v>
      </c>
      <c r="B188" s="128">
        <v>723161</v>
      </c>
      <c r="C188" s="128">
        <v>0</v>
      </c>
      <c r="D188" s="128">
        <v>0</v>
      </c>
      <c r="E188" s="128">
        <v>0</v>
      </c>
      <c r="F188" s="128">
        <f t="shared" si="26"/>
        <v>723161</v>
      </c>
    </row>
    <row r="189" spans="1:8" ht="24" customHeight="1">
      <c r="A189" s="52" t="str">
        <f>A155</f>
        <v>Inne inwestycje długoterminowe</v>
      </c>
      <c r="B189" s="128">
        <v>0</v>
      </c>
      <c r="C189" s="128">
        <v>0</v>
      </c>
      <c r="D189" s="128">
        <v>0</v>
      </c>
      <c r="E189" s="128">
        <v>0</v>
      </c>
      <c r="F189" s="128">
        <f t="shared" si="26"/>
        <v>0</v>
      </c>
    </row>
    <row r="190" spans="1:8" ht="24" customHeight="1">
      <c r="A190" s="52" t="str">
        <f>A156</f>
        <v>Ogółem</v>
      </c>
      <c r="B190" s="128">
        <f>SUM(B186:B189)</f>
        <v>723161</v>
      </c>
      <c r="C190" s="128">
        <f t="shared" ref="C190:E190" si="27">SUM(C186:C189)</f>
        <v>0</v>
      </c>
      <c r="D190" s="128">
        <f t="shared" si="27"/>
        <v>0</v>
      </c>
      <c r="E190" s="128">
        <f t="shared" si="27"/>
        <v>0</v>
      </c>
      <c r="F190" s="128">
        <f t="shared" si="26"/>
        <v>723161</v>
      </c>
    </row>
    <row r="192" spans="1:8">
      <c r="A192" s="314" t="str">
        <f>A183</f>
        <v>Opis</v>
      </c>
      <c r="B192" s="315" t="str">
        <f>B158</f>
        <v>Umorzenie</v>
      </c>
      <c r="C192" s="315"/>
      <c r="D192" s="315"/>
      <c r="E192" s="315"/>
      <c r="F192" s="315"/>
    </row>
    <row r="193" spans="1:7" ht="12.75" customHeight="1">
      <c r="A193" s="314"/>
      <c r="B193" s="311" t="str">
        <f>B184</f>
        <v>Stan na 
01.01.2024</v>
      </c>
      <c r="C193" s="311" t="str">
        <f t="shared" ref="C193:F193" si="28">C184</f>
        <v>Zwiększenia, z tytułu nabycia</v>
      </c>
      <c r="D193" s="311" t="str">
        <f t="shared" si="28"/>
        <v>Przemieszczenia 
wewnętrzne (+/-)</v>
      </c>
      <c r="E193" s="311" t="str">
        <f t="shared" si="28"/>
        <v>Zmniejszenia z tytułu rozchodu</v>
      </c>
      <c r="F193" s="311" t="str">
        <f t="shared" si="28"/>
        <v>Stan na 
31.12.2024</v>
      </c>
    </row>
    <row r="194" spans="1:7" ht="39" customHeight="1">
      <c r="A194" s="314"/>
      <c r="B194" s="311"/>
      <c r="C194" s="311"/>
      <c r="D194" s="311"/>
      <c r="E194" s="311"/>
      <c r="F194" s="311"/>
    </row>
    <row r="195" spans="1:7" ht="24" customHeight="1">
      <c r="A195" s="128" t="str">
        <f>'Informacja dodatkowa'!A186</f>
        <v>Nieruchomości</v>
      </c>
      <c r="B195" s="128">
        <v>0</v>
      </c>
      <c r="C195" s="128">
        <v>0</v>
      </c>
      <c r="D195" s="128">
        <v>0</v>
      </c>
      <c r="E195" s="128">
        <v>0</v>
      </c>
      <c r="F195" s="128">
        <f>B195+C195+D195-E195</f>
        <v>0</v>
      </c>
      <c r="G195" s="130"/>
    </row>
    <row r="196" spans="1:7" ht="24" customHeight="1">
      <c r="A196" s="128" t="str">
        <f>'Informacja dodatkowa'!A187</f>
        <v>Wartości niematerialne i prawne</v>
      </c>
      <c r="B196" s="128">
        <v>0</v>
      </c>
      <c r="C196" s="128">
        <v>0</v>
      </c>
      <c r="D196" s="128">
        <v>0</v>
      </c>
      <c r="E196" s="128">
        <v>0</v>
      </c>
      <c r="F196" s="128">
        <f t="shared" ref="F196:F199" si="29">B196+C196+D196-E196</f>
        <v>0</v>
      </c>
      <c r="G196" s="130"/>
    </row>
    <row r="197" spans="1:7" ht="24" customHeight="1">
      <c r="A197" s="128" t="str">
        <f>'Informacja dodatkowa'!A188</f>
        <v>Długoterminowe aktywa finansowe</v>
      </c>
      <c r="B197" s="128">
        <v>0</v>
      </c>
      <c r="C197" s="128">
        <v>0</v>
      </c>
      <c r="D197" s="128">
        <v>0</v>
      </c>
      <c r="E197" s="128">
        <v>0</v>
      </c>
      <c r="F197" s="128">
        <f t="shared" si="29"/>
        <v>0</v>
      </c>
      <c r="G197" s="130"/>
    </row>
    <row r="198" spans="1:7" ht="24" customHeight="1">
      <c r="A198" s="128" t="str">
        <f>'Informacja dodatkowa'!A189</f>
        <v>Inne inwestycje długoterminowe</v>
      </c>
      <c r="B198" s="128">
        <v>0</v>
      </c>
      <c r="C198" s="128">
        <v>0</v>
      </c>
      <c r="D198" s="128">
        <v>0</v>
      </c>
      <c r="E198" s="128">
        <v>0</v>
      </c>
      <c r="F198" s="128">
        <f t="shared" si="29"/>
        <v>0</v>
      </c>
      <c r="G198" s="130"/>
    </row>
    <row r="199" spans="1:7" ht="24" customHeight="1">
      <c r="A199" s="128" t="str">
        <f>'Informacja dodatkowa'!A190</f>
        <v>Ogółem</v>
      </c>
      <c r="B199" s="128">
        <f>SUM(B195:B198)</f>
        <v>0</v>
      </c>
      <c r="C199" s="128">
        <f>SUM(C195:C198)</f>
        <v>0</v>
      </c>
      <c r="D199" s="128">
        <f>SUM(D195:D198)</f>
        <v>0</v>
      </c>
      <c r="E199" s="128">
        <f>SUM(E195:E198)</f>
        <v>0</v>
      </c>
      <c r="F199" s="128">
        <f t="shared" si="29"/>
        <v>0</v>
      </c>
      <c r="G199" s="130"/>
    </row>
    <row r="201" spans="1:7">
      <c r="A201" s="314" t="str">
        <f>A192</f>
        <v>Opis</v>
      </c>
      <c r="B201" s="314"/>
      <c r="C201" s="315" t="str">
        <f>C167</f>
        <v>Wartość netto</v>
      </c>
      <c r="D201" s="315"/>
      <c r="E201" s="41"/>
      <c r="F201" s="41"/>
    </row>
    <row r="202" spans="1:7" ht="12.75" customHeight="1">
      <c r="A202" s="314"/>
      <c r="B202" s="314"/>
      <c r="C202" s="311" t="str">
        <f>B184</f>
        <v>Stan na 
01.01.2024</v>
      </c>
      <c r="D202" s="314" t="str">
        <f>F184</f>
        <v>Stan na 
31.12.2024</v>
      </c>
      <c r="E202" s="124"/>
      <c r="F202" s="124"/>
    </row>
    <row r="203" spans="1:7" ht="29.25" customHeight="1">
      <c r="A203" s="314"/>
      <c r="B203" s="314"/>
      <c r="C203" s="311"/>
      <c r="D203" s="314"/>
      <c r="G203" s="70" t="str">
        <f>H169</f>
        <v>Stan na 
01.01.2025</v>
      </c>
    </row>
    <row r="204" spans="1:7" ht="18" customHeight="1">
      <c r="A204" s="316" t="str">
        <f>'Informacja dodatkowa'!A195</f>
        <v>Nieruchomości</v>
      </c>
      <c r="B204" s="316"/>
      <c r="C204" s="128">
        <f>'Informacja dodatkowa'!B186-'Informacja dodatkowa'!B195</f>
        <v>0</v>
      </c>
      <c r="D204" s="128">
        <f>'Informacja dodatkowa'!F186-'Informacja dodatkowa'!F195</f>
        <v>0</v>
      </c>
      <c r="G204" s="213">
        <f>D204-C170</f>
        <v>0</v>
      </c>
    </row>
    <row r="205" spans="1:7" ht="18" customHeight="1">
      <c r="A205" s="316" t="str">
        <f>'Informacja dodatkowa'!A196</f>
        <v>Wartości niematerialne i prawne</v>
      </c>
      <c r="B205" s="316"/>
      <c r="C205" s="128">
        <f>'Informacja dodatkowa'!B187-'Informacja dodatkowa'!B196</f>
        <v>0</v>
      </c>
      <c r="D205" s="128">
        <f>'Informacja dodatkowa'!F187-'Informacja dodatkowa'!F196</f>
        <v>0</v>
      </c>
      <c r="G205" s="213">
        <f>D205-C171</f>
        <v>0</v>
      </c>
    </row>
    <row r="206" spans="1:7" ht="18" customHeight="1">
      <c r="A206" s="316" t="str">
        <f>'Informacja dodatkowa'!A197</f>
        <v>Długoterminowe aktywa finansowe</v>
      </c>
      <c r="B206" s="316"/>
      <c r="C206" s="128">
        <f>'Informacja dodatkowa'!B188</f>
        <v>723161</v>
      </c>
      <c r="D206" s="128">
        <f>'Informacja dodatkowa'!F188</f>
        <v>723161</v>
      </c>
      <c r="G206" s="213">
        <f>D206-C172</f>
        <v>0</v>
      </c>
    </row>
    <row r="207" spans="1:7" ht="18" customHeight="1">
      <c r="A207" s="316" t="str">
        <f>'Informacja dodatkowa'!A198</f>
        <v>Inne inwestycje długoterminowe</v>
      </c>
      <c r="B207" s="316"/>
      <c r="C207" s="128">
        <f>'Informacja dodatkowa'!B189</f>
        <v>0</v>
      </c>
      <c r="D207" s="128">
        <f>'Informacja dodatkowa'!F189</f>
        <v>0</v>
      </c>
      <c r="G207" s="213">
        <f>D207-C173</f>
        <v>0</v>
      </c>
    </row>
    <row r="208" spans="1:7" ht="18" customHeight="1">
      <c r="A208" s="316" t="str">
        <f>'Informacja dodatkowa'!A199</f>
        <v>Ogółem</v>
      </c>
      <c r="B208" s="316"/>
      <c r="C208" s="128">
        <f>SUM(C204:C207)</f>
        <v>723161</v>
      </c>
      <c r="D208" s="128">
        <f>SUM(D204:D207)</f>
        <v>723161</v>
      </c>
      <c r="G208" s="213">
        <f>D208-C174</f>
        <v>0</v>
      </c>
    </row>
    <row r="211" spans="1:7" ht="16.5" customHeight="1">
      <c r="A211" s="307" t="s">
        <v>2771</v>
      </c>
      <c r="B211" s="307"/>
      <c r="C211" s="307"/>
      <c r="D211" s="307"/>
      <c r="E211" s="307"/>
      <c r="F211" s="307"/>
      <c r="G211" s="98"/>
    </row>
    <row r="212" spans="1:7" ht="16.5" customHeight="1">
      <c r="A212" s="307"/>
      <c r="B212" s="307"/>
      <c r="C212" s="307"/>
      <c r="D212" s="307"/>
      <c r="E212" s="307"/>
      <c r="F212" s="307"/>
      <c r="G212" s="98"/>
    </row>
    <row r="213" spans="1:7" ht="16.5" customHeight="1">
      <c r="A213" s="200"/>
      <c r="B213" s="200"/>
      <c r="C213" s="200"/>
      <c r="D213" s="200"/>
      <c r="E213" s="200"/>
      <c r="F213" s="200"/>
      <c r="G213" s="98"/>
    </row>
    <row r="214" spans="1:7" ht="16.5" customHeight="1">
      <c r="A214" s="313" t="s">
        <v>2749</v>
      </c>
      <c r="B214" s="311" t="str">
        <f>B11</f>
        <v>Stan na 
01.01.2025</v>
      </c>
      <c r="C214" s="314" t="str">
        <f>F11</f>
        <v>Stan na 
31.12.2025</v>
      </c>
      <c r="D214" s="200"/>
      <c r="E214" s="200"/>
      <c r="F214" s="200"/>
      <c r="G214" s="98"/>
    </row>
    <row r="215" spans="1:7" ht="16.5" customHeight="1">
      <c r="A215" s="313"/>
      <c r="B215" s="311"/>
      <c r="C215" s="314"/>
      <c r="D215" s="200"/>
      <c r="E215" s="200"/>
      <c r="F215" s="200"/>
      <c r="G215" s="98"/>
    </row>
    <row r="216" spans="1:7" ht="16.5" customHeight="1">
      <c r="A216" s="128" t="s">
        <v>2772</v>
      </c>
      <c r="B216" s="128">
        <v>0</v>
      </c>
      <c r="C216" s="128">
        <v>0</v>
      </c>
      <c r="D216" s="200"/>
      <c r="E216" s="200"/>
      <c r="F216" s="200"/>
      <c r="G216" s="98"/>
    </row>
    <row r="217" spans="1:7" ht="22.8">
      <c r="A217" s="128" t="s">
        <v>2773</v>
      </c>
      <c r="B217" s="128">
        <v>130971.54</v>
      </c>
      <c r="C217" s="128">
        <v>93760</v>
      </c>
      <c r="D217" s="200"/>
      <c r="E217" s="200"/>
      <c r="F217" s="200"/>
      <c r="G217" s="98"/>
    </row>
    <row r="218" spans="1:7">
      <c r="A218" s="128" t="s">
        <v>2774</v>
      </c>
      <c r="B218" s="128">
        <v>0</v>
      </c>
      <c r="C218" s="128">
        <v>0</v>
      </c>
    </row>
    <row r="219" spans="1:7">
      <c r="A219" s="128" t="s">
        <v>2756</v>
      </c>
      <c r="B219" s="128">
        <f>SUM(B216:B218)</f>
        <v>130971.54</v>
      </c>
      <c r="C219" s="128">
        <f>SUM(C216:C218)</f>
        <v>93760</v>
      </c>
    </row>
    <row r="220" spans="1:7">
      <c r="A220" s="211"/>
      <c r="B220" s="211"/>
      <c r="C220" s="211"/>
    </row>
    <row r="221" spans="1:7" ht="7.2" customHeight="1">
      <c r="A221" s="307" t="s">
        <v>2775</v>
      </c>
      <c r="B221" s="307"/>
      <c r="C221" s="307"/>
      <c r="D221" s="307"/>
      <c r="E221" s="307"/>
      <c r="F221" s="307"/>
    </row>
    <row r="222" spans="1:7">
      <c r="A222" s="307"/>
      <c r="B222" s="307"/>
      <c r="C222" s="307"/>
      <c r="D222" s="307"/>
      <c r="E222" s="307"/>
      <c r="F222" s="307"/>
    </row>
    <row r="223" spans="1:7">
      <c r="A223" s="211"/>
      <c r="B223" s="211"/>
      <c r="C223" s="211"/>
    </row>
    <row r="224" spans="1:7">
      <c r="A224" s="211" t="s">
        <v>2776</v>
      </c>
      <c r="B224" s="211"/>
      <c r="C224" s="211"/>
    </row>
    <row r="225" spans="1:6">
      <c r="A225" s="211"/>
      <c r="B225" s="211"/>
      <c r="C225" s="211"/>
    </row>
    <row r="226" spans="1:6">
      <c r="A226" s="307" t="s">
        <v>2777</v>
      </c>
      <c r="B226" s="307"/>
      <c r="C226" s="307"/>
      <c r="D226" s="307"/>
      <c r="E226" s="307"/>
      <c r="F226" s="307"/>
    </row>
    <row r="227" spans="1:6" ht="36.6" customHeight="1">
      <c r="A227" s="307"/>
      <c r="B227" s="307"/>
      <c r="C227" s="307"/>
      <c r="D227" s="307"/>
      <c r="E227" s="307"/>
      <c r="F227" s="307"/>
    </row>
    <row r="228" spans="1:6">
      <c r="A228" s="211"/>
      <c r="B228" s="211"/>
      <c r="C228" s="211"/>
    </row>
    <row r="229" spans="1:6" ht="26.4" customHeight="1">
      <c r="A229" s="308" t="s">
        <v>2778</v>
      </c>
      <c r="B229" s="308" t="str">
        <f>B11</f>
        <v>Stan na 
01.01.2025</v>
      </c>
      <c r="C229" s="308" t="s">
        <v>2779</v>
      </c>
      <c r="D229" s="308" t="s">
        <v>2780</v>
      </c>
      <c r="E229" s="308" t="s">
        <v>2781</v>
      </c>
      <c r="F229" s="308" t="str">
        <f>F11</f>
        <v>Stan na 
31.12.2025</v>
      </c>
    </row>
    <row r="230" spans="1:6">
      <c r="A230" s="308"/>
      <c r="B230" s="308"/>
      <c r="C230" s="308"/>
      <c r="D230" s="308"/>
      <c r="E230" s="308"/>
      <c r="F230" s="308"/>
    </row>
    <row r="231" spans="1:6" ht="26.4">
      <c r="A231" s="51" t="s">
        <v>2782</v>
      </c>
      <c r="B231" s="213">
        <v>421162.01</v>
      </c>
      <c r="C231" s="213">
        <v>487122.49</v>
      </c>
      <c r="D231" s="213">
        <v>349368.16</v>
      </c>
      <c r="E231" s="213">
        <v>0</v>
      </c>
      <c r="F231" s="213">
        <f>(B231+C231)-(D231+E231)</f>
        <v>558916.34000000008</v>
      </c>
    </row>
    <row r="232" spans="1:6">
      <c r="A232" s="51" t="s">
        <v>2756</v>
      </c>
      <c r="B232" s="213">
        <f>SUM(B231:B231)</f>
        <v>421162.01</v>
      </c>
      <c r="C232" s="213">
        <f>SUM(C231:C231)</f>
        <v>487122.49</v>
      </c>
      <c r="D232" s="213">
        <f t="shared" ref="D232:F232" si="30">SUM(D231:D231)</f>
        <v>349368.16</v>
      </c>
      <c r="E232" s="213">
        <f t="shared" si="30"/>
        <v>0</v>
      </c>
      <c r="F232" s="213">
        <f t="shared" si="30"/>
        <v>558916.34000000008</v>
      </c>
    </row>
    <row r="233" spans="1:6">
      <c r="A233" s="211"/>
      <c r="B233" s="211"/>
      <c r="C233" s="211"/>
    </row>
    <row r="234" spans="1:6">
      <c r="A234" s="211"/>
      <c r="B234" s="211"/>
      <c r="C234" s="211"/>
    </row>
    <row r="235" spans="1:6">
      <c r="A235" s="307" t="s">
        <v>2783</v>
      </c>
      <c r="B235" s="307"/>
      <c r="C235" s="307"/>
      <c r="D235" s="307"/>
      <c r="E235" s="307"/>
      <c r="F235" s="307"/>
    </row>
    <row r="236" spans="1:6" ht="19.95" customHeight="1">
      <c r="A236" s="307"/>
      <c r="B236" s="307"/>
      <c r="C236" s="307"/>
      <c r="D236" s="307"/>
      <c r="E236" s="307"/>
      <c r="F236" s="307"/>
    </row>
    <row r="238" spans="1:6">
      <c r="A238" s="40" t="s">
        <v>2784</v>
      </c>
    </row>
    <row r="240" spans="1:6" ht="105.6">
      <c r="A240" s="51" t="s">
        <v>2785</v>
      </c>
      <c r="B240" s="51" t="s">
        <v>2786</v>
      </c>
      <c r="C240" s="51" t="s">
        <v>2787</v>
      </c>
      <c r="D240" s="51" t="s">
        <v>2788</v>
      </c>
      <c r="E240" s="51" t="s">
        <v>2789</v>
      </c>
      <c r="F240" s="51" t="s">
        <v>2790</v>
      </c>
    </row>
    <row r="241" spans="1:6" ht="26.4">
      <c r="A241" s="51" t="s">
        <v>2791</v>
      </c>
      <c r="B241" s="212">
        <v>600000</v>
      </c>
      <c r="C241" s="212">
        <v>600000</v>
      </c>
      <c r="D241" s="215">
        <v>0.1</v>
      </c>
      <c r="E241" s="212">
        <f>C241*D241</f>
        <v>60000</v>
      </c>
      <c r="F241" s="214">
        <f>E241/E246</f>
        <v>0.5</v>
      </c>
    </row>
    <row r="242" spans="1:6">
      <c r="A242" s="51" t="s">
        <v>2792</v>
      </c>
      <c r="B242" s="212">
        <v>357441</v>
      </c>
      <c r="C242" s="212">
        <v>357441</v>
      </c>
      <c r="D242" s="215">
        <v>0.1</v>
      </c>
      <c r="E242" s="212">
        <f t="shared" ref="E242:E245" si="31">C242*D242</f>
        <v>35744.1</v>
      </c>
      <c r="F242" s="214">
        <f>E242/E246</f>
        <v>0.29786750000000001</v>
      </c>
    </row>
    <row r="243" spans="1:6" ht="26.4">
      <c r="A243" s="51" t="s">
        <v>2793</v>
      </c>
      <c r="B243" s="212">
        <v>86400</v>
      </c>
      <c r="C243" s="212">
        <v>86400</v>
      </c>
      <c r="D243" s="215">
        <v>0.1</v>
      </c>
      <c r="E243" s="212">
        <f t="shared" si="31"/>
        <v>8640</v>
      </c>
      <c r="F243" s="214">
        <f>E243/E246</f>
        <v>7.1999999999999995E-2</v>
      </c>
    </row>
    <row r="244" spans="1:6">
      <c r="A244" s="51" t="s">
        <v>2794</v>
      </c>
      <c r="B244" s="212">
        <v>57200</v>
      </c>
      <c r="C244" s="212">
        <v>57200</v>
      </c>
      <c r="D244" s="215">
        <v>0.1</v>
      </c>
      <c r="E244" s="212">
        <f t="shared" si="31"/>
        <v>5720</v>
      </c>
      <c r="F244" s="214">
        <f>E244/E246</f>
        <v>4.766666666666667E-2</v>
      </c>
    </row>
    <row r="245" spans="1:6" ht="26.4">
      <c r="A245" s="51" t="s">
        <v>2795</v>
      </c>
      <c r="B245" s="212">
        <v>98959</v>
      </c>
      <c r="C245" s="212">
        <v>98959</v>
      </c>
      <c r="D245" s="215">
        <v>0.1</v>
      </c>
      <c r="E245" s="212">
        <f t="shared" si="31"/>
        <v>9895.9000000000015</v>
      </c>
      <c r="F245" s="214">
        <f>E245/E246</f>
        <v>8.2465833333333349E-2</v>
      </c>
    </row>
    <row r="246" spans="1:6">
      <c r="A246" s="51" t="s">
        <v>2756</v>
      </c>
      <c r="B246" s="212">
        <f>SUM(B241:B245)</f>
        <v>1200000</v>
      </c>
      <c r="C246" s="212">
        <f>SUM(C241:C245)</f>
        <v>1200000</v>
      </c>
      <c r="D246" s="212" t="s">
        <v>2796</v>
      </c>
      <c r="E246" s="212">
        <f>SUM(E241:E245)</f>
        <v>120000</v>
      </c>
      <c r="F246" s="214">
        <f>SUM(F241:F245)</f>
        <v>0.99999999999999989</v>
      </c>
    </row>
    <row r="247" spans="1:6">
      <c r="A247" s="211"/>
      <c r="B247" s="211"/>
      <c r="C247" s="211"/>
      <c r="D247" s="211"/>
      <c r="E247" s="211"/>
      <c r="F247" s="211"/>
    </row>
    <row r="248" spans="1:6" ht="23.4" customHeight="1">
      <c r="A248" s="312" t="s">
        <v>2797</v>
      </c>
      <c r="B248" s="312"/>
      <c r="C248" s="312"/>
      <c r="D248" s="312"/>
      <c r="E248" s="312"/>
      <c r="F248" s="312"/>
    </row>
    <row r="249" spans="1:6">
      <c r="A249" s="211"/>
      <c r="B249" s="211"/>
      <c r="C249" s="211"/>
      <c r="D249" s="211"/>
      <c r="E249" s="211"/>
      <c r="F249" s="211"/>
    </row>
    <row r="250" spans="1:6">
      <c r="A250" s="307" t="s">
        <v>2798</v>
      </c>
      <c r="B250" s="307"/>
      <c r="C250" s="307"/>
      <c r="D250" s="307"/>
      <c r="E250" s="307"/>
      <c r="F250" s="307"/>
    </row>
    <row r="251" spans="1:6" ht="36" customHeight="1">
      <c r="A251" s="307"/>
      <c r="B251" s="307"/>
      <c r="C251" s="307"/>
      <c r="D251" s="307"/>
      <c r="E251" s="307"/>
      <c r="F251" s="307"/>
    </row>
    <row r="252" spans="1:6" ht="15.6" customHeight="1">
      <c r="A252" s="211"/>
      <c r="B252" s="211"/>
      <c r="C252" s="211"/>
    </row>
    <row r="253" spans="1:6" ht="15.6" customHeight="1">
      <c r="A253" s="312" t="s">
        <v>2799</v>
      </c>
      <c r="B253" s="312"/>
      <c r="C253" s="312"/>
      <c r="D253" s="312"/>
      <c r="E253" s="312"/>
      <c r="F253" s="312"/>
    </row>
    <row r="254" spans="1:6">
      <c r="A254" s="211"/>
      <c r="B254" s="211"/>
      <c r="C254" s="211"/>
    </row>
    <row r="255" spans="1:6">
      <c r="A255" s="307" t="s">
        <v>2800</v>
      </c>
      <c r="B255" s="307"/>
      <c r="C255" s="307"/>
      <c r="D255" s="307"/>
      <c r="E255" s="307"/>
      <c r="F255" s="307"/>
    </row>
    <row r="256" spans="1:6">
      <c r="A256" s="307"/>
      <c r="B256" s="307"/>
      <c r="C256" s="307"/>
      <c r="D256" s="307"/>
      <c r="E256" s="307"/>
      <c r="F256" s="307"/>
    </row>
    <row r="257" spans="1:4">
      <c r="A257" s="211"/>
      <c r="B257" s="211"/>
      <c r="C257" s="211"/>
    </row>
    <row r="258" spans="1:4" ht="14.4">
      <c r="A258" s="309" t="s">
        <v>2749</v>
      </c>
      <c r="B258" s="309"/>
      <c r="C258" s="309"/>
      <c r="D258" s="51" t="s">
        <v>2801</v>
      </c>
    </row>
    <row r="259" spans="1:4" ht="24" customHeight="1">
      <c r="A259" s="309" t="s">
        <v>2802</v>
      </c>
      <c r="B259" s="309"/>
      <c r="C259" s="309"/>
      <c r="D259" s="212">
        <f>'RZiS Por. '!C61</f>
        <v>629709.21</v>
      </c>
    </row>
    <row r="260" spans="1:4">
      <c r="A260" s="309" t="s">
        <v>2803</v>
      </c>
      <c r="B260" s="309"/>
      <c r="C260" s="309"/>
      <c r="D260" s="212">
        <v>0</v>
      </c>
    </row>
    <row r="261" spans="1:4">
      <c r="A261" s="309" t="s">
        <v>2804</v>
      </c>
      <c r="B261" s="309"/>
      <c r="C261" s="309"/>
      <c r="D261" s="212">
        <v>0</v>
      </c>
    </row>
    <row r="262" spans="1:4">
      <c r="A262" s="309" t="s">
        <v>2805</v>
      </c>
      <c r="B262" s="309"/>
      <c r="C262" s="309"/>
      <c r="D262" s="212">
        <f>D259+D260+D261</f>
        <v>629709.21</v>
      </c>
    </row>
    <row r="263" spans="1:4">
      <c r="A263" s="309" t="s">
        <v>2806</v>
      </c>
      <c r="B263" s="309"/>
      <c r="C263" s="309"/>
      <c r="D263" s="212">
        <f>D262</f>
        <v>629709.21</v>
      </c>
    </row>
    <row r="264" spans="1:4">
      <c r="A264" s="309" t="s">
        <v>2807</v>
      </c>
      <c r="B264" s="309"/>
      <c r="C264" s="309"/>
      <c r="D264" s="212">
        <v>0</v>
      </c>
    </row>
    <row r="265" spans="1:4">
      <c r="A265" s="309" t="s">
        <v>2808</v>
      </c>
      <c r="B265" s="309"/>
      <c r="C265" s="309"/>
      <c r="D265" s="212">
        <v>0</v>
      </c>
    </row>
    <row r="266" spans="1:4">
      <c r="A266" s="309" t="s">
        <v>2809</v>
      </c>
      <c r="B266" s="309"/>
      <c r="C266" s="309"/>
      <c r="D266" s="212">
        <f>D263</f>
        <v>629709.21</v>
      </c>
    </row>
    <row r="267" spans="1:4">
      <c r="A267" s="309" t="s">
        <v>2810</v>
      </c>
      <c r="B267" s="309"/>
      <c r="C267" s="309"/>
      <c r="D267" s="212">
        <v>0</v>
      </c>
    </row>
    <row r="268" spans="1:4">
      <c r="A268" s="309" t="s">
        <v>2811</v>
      </c>
      <c r="B268" s="309"/>
      <c r="C268" s="309"/>
      <c r="D268" s="212">
        <v>0</v>
      </c>
    </row>
    <row r="269" spans="1:4">
      <c r="A269" s="309" t="s">
        <v>2812</v>
      </c>
      <c r="B269" s="309"/>
      <c r="C269" s="309"/>
      <c r="D269" s="212">
        <v>0</v>
      </c>
    </row>
    <row r="270" spans="1:4">
      <c r="A270" s="309" t="s">
        <v>2813</v>
      </c>
      <c r="B270" s="309"/>
      <c r="C270" s="309"/>
      <c r="D270" s="212">
        <v>0</v>
      </c>
    </row>
    <row r="271" spans="1:4">
      <c r="A271" s="309" t="s">
        <v>2814</v>
      </c>
      <c r="B271" s="309"/>
      <c r="C271" s="309"/>
      <c r="D271" s="212">
        <v>0</v>
      </c>
    </row>
    <row r="272" spans="1:4">
      <c r="A272" s="309" t="s">
        <v>2815</v>
      </c>
      <c r="B272" s="309"/>
      <c r="C272" s="309"/>
      <c r="D272" s="212">
        <f>D262-D263</f>
        <v>0</v>
      </c>
    </row>
    <row r="275" spans="1:8">
      <c r="A275" s="307" t="s">
        <v>2816</v>
      </c>
      <c r="B275" s="307"/>
      <c r="C275" s="307"/>
      <c r="D275" s="307"/>
      <c r="E275" s="307"/>
      <c r="F275" s="307"/>
    </row>
    <row r="276" spans="1:8" ht="19.2" customHeight="1">
      <c r="A276" s="307"/>
      <c r="B276" s="307"/>
      <c r="C276" s="307"/>
      <c r="D276" s="307"/>
      <c r="E276" s="307"/>
      <c r="F276" s="307"/>
    </row>
    <row r="278" spans="1:8" ht="25.2" customHeight="1">
      <c r="A278" s="102" t="str">
        <f>A8</f>
        <v>Rok obrotowy 2025</v>
      </c>
      <c r="B278" s="94"/>
      <c r="C278" s="94"/>
      <c r="D278" s="94"/>
      <c r="E278" s="94"/>
      <c r="F278" s="94"/>
      <c r="G278" s="94"/>
      <c r="H278" s="94"/>
    </row>
    <row r="280" spans="1:8">
      <c r="A280" s="308" t="s">
        <v>2817</v>
      </c>
      <c r="B280" s="308" t="str">
        <f>B11</f>
        <v>Stan na 
01.01.2025</v>
      </c>
      <c r="C280" s="308" t="s">
        <v>2779</v>
      </c>
      <c r="D280" s="308" t="s">
        <v>2780</v>
      </c>
      <c r="E280" s="308" t="s">
        <v>2781</v>
      </c>
      <c r="F280" s="308" t="str">
        <f>F11</f>
        <v>Stan na 
31.12.2025</v>
      </c>
      <c r="G280" s="50"/>
      <c r="H280" s="50"/>
    </row>
    <row r="281" spans="1:8">
      <c r="A281" s="308"/>
      <c r="B281" s="308"/>
      <c r="C281" s="308"/>
      <c r="D281" s="308"/>
      <c r="E281" s="308"/>
      <c r="F281" s="308"/>
      <c r="G281" s="50"/>
      <c r="H281" s="50"/>
    </row>
    <row r="282" spans="1:8">
      <c r="A282" s="99" t="s">
        <v>2818</v>
      </c>
      <c r="B282" s="212">
        <f>SUM(B283:B285)</f>
        <v>0</v>
      </c>
      <c r="C282" s="212">
        <f t="shared" ref="C282:F282" si="32">SUM(C283:C285)</f>
        <v>0</v>
      </c>
      <c r="D282" s="212">
        <f t="shared" si="32"/>
        <v>0</v>
      </c>
      <c r="E282" s="212">
        <f t="shared" si="32"/>
        <v>0</v>
      </c>
      <c r="F282" s="212">
        <f t="shared" si="32"/>
        <v>0</v>
      </c>
      <c r="G282" s="50"/>
      <c r="H282" s="50"/>
    </row>
    <row r="283" spans="1:8" ht="26.4">
      <c r="A283" s="51" t="s">
        <v>2819</v>
      </c>
      <c r="B283" s="212">
        <f>F298</f>
        <v>0</v>
      </c>
      <c r="C283" s="212">
        <v>0</v>
      </c>
      <c r="D283" s="212">
        <v>0</v>
      </c>
      <c r="E283" s="212">
        <v>0</v>
      </c>
      <c r="F283" s="212">
        <f>IF((B283+C283-D283-E283)&lt;&gt;0,B283+C283-D283-E283,0)</f>
        <v>0</v>
      </c>
    </row>
    <row r="284" spans="1:8" ht="39.6">
      <c r="A284" s="51" t="s">
        <v>2820</v>
      </c>
      <c r="B284" s="212">
        <f>F299</f>
        <v>0</v>
      </c>
      <c r="C284" s="212">
        <v>0</v>
      </c>
      <c r="D284" s="212">
        <v>0</v>
      </c>
      <c r="E284" s="212">
        <v>0</v>
      </c>
      <c r="F284" s="212">
        <f t="shared" ref="F284:F290" si="33">IF((B284+C284-D284-E284)&lt;&gt;0,B284+C284-D284-E284,0)</f>
        <v>0</v>
      </c>
    </row>
    <row r="285" spans="1:8">
      <c r="A285" s="51" t="s">
        <v>2329</v>
      </c>
      <c r="B285" s="212">
        <f>F300</f>
        <v>0</v>
      </c>
      <c r="C285" s="212">
        <v>0</v>
      </c>
      <c r="D285" s="212">
        <v>0</v>
      </c>
      <c r="E285" s="212">
        <v>0</v>
      </c>
      <c r="F285" s="212">
        <f>IF((B285+C285-D285-E285)&lt;&gt;0,B285+C285-D285-E285,0)</f>
        <v>0</v>
      </c>
    </row>
    <row r="286" spans="1:8">
      <c r="A286" s="99" t="s">
        <v>2821</v>
      </c>
      <c r="B286" s="212">
        <f>SUM(B287:B290)</f>
        <v>143799.35</v>
      </c>
      <c r="C286" s="212">
        <f t="shared" ref="C286:F286" si="34">SUM(C287:C290)</f>
        <v>132185.05000000002</v>
      </c>
      <c r="D286" s="212">
        <f t="shared" si="34"/>
        <v>31835.17</v>
      </c>
      <c r="E286" s="212">
        <f t="shared" si="34"/>
        <v>0</v>
      </c>
      <c r="F286" s="212">
        <f t="shared" si="34"/>
        <v>244149.23</v>
      </c>
      <c r="G286" s="50"/>
      <c r="H286" s="50"/>
    </row>
    <row r="287" spans="1:8" ht="26.4">
      <c r="A287" s="51" t="s">
        <v>2819</v>
      </c>
      <c r="B287" s="212">
        <f>F302</f>
        <v>127799.35</v>
      </c>
      <c r="C287" s="212">
        <v>38977.480000000003</v>
      </c>
      <c r="D287" s="212">
        <v>0</v>
      </c>
      <c r="E287" s="212">
        <v>0</v>
      </c>
      <c r="F287" s="212">
        <f>IF((B287+C287-D287-E287)&lt;&gt;0,B287+C287-D287-E287,0)</f>
        <v>166776.83000000002</v>
      </c>
    </row>
    <row r="288" spans="1:8" ht="39.6">
      <c r="A288" s="51" t="s">
        <v>2820</v>
      </c>
      <c r="B288" s="212">
        <f>F303</f>
        <v>0</v>
      </c>
      <c r="C288" s="212">
        <v>0</v>
      </c>
      <c r="D288" s="212">
        <v>0</v>
      </c>
      <c r="E288" s="212">
        <v>0</v>
      </c>
      <c r="F288" s="212">
        <f t="shared" si="33"/>
        <v>0</v>
      </c>
    </row>
    <row r="289" spans="1:8" ht="39.6">
      <c r="A289" s="51" t="s">
        <v>2822</v>
      </c>
      <c r="B289" s="212">
        <f>F304</f>
        <v>16000</v>
      </c>
      <c r="C289" s="212">
        <v>40400</v>
      </c>
      <c r="D289" s="212">
        <v>16000</v>
      </c>
      <c r="E289" s="212">
        <v>0</v>
      </c>
      <c r="F289" s="212">
        <f t="shared" si="33"/>
        <v>40400</v>
      </c>
    </row>
    <row r="290" spans="1:8" ht="29.4" customHeight="1">
      <c r="A290" s="51" t="s">
        <v>2823</v>
      </c>
      <c r="B290" s="212">
        <v>0</v>
      </c>
      <c r="C290" s="212">
        <v>52807.57</v>
      </c>
      <c r="D290" s="212">
        <v>15835.17</v>
      </c>
      <c r="E290" s="212">
        <v>0</v>
      </c>
      <c r="F290" s="212">
        <f t="shared" si="33"/>
        <v>36972.400000000001</v>
      </c>
      <c r="G290" s="261" t="str">
        <f>G169</f>
        <v>Stan na 
31.12.2025</v>
      </c>
      <c r="H290" s="261" t="str">
        <f>H169</f>
        <v>Stan na 
01.01.2025</v>
      </c>
    </row>
    <row r="291" spans="1:8">
      <c r="A291" s="51" t="s">
        <v>2756</v>
      </c>
      <c r="B291" s="212">
        <f>SUM(B282+B286)</f>
        <v>143799.35</v>
      </c>
      <c r="C291" s="212">
        <f t="shared" ref="C291:F291" si="35">SUM(C282+C286)</f>
        <v>132185.05000000002</v>
      </c>
      <c r="D291" s="212">
        <f t="shared" si="35"/>
        <v>31835.17</v>
      </c>
      <c r="E291" s="212">
        <f t="shared" si="35"/>
        <v>0</v>
      </c>
      <c r="F291" s="212">
        <f t="shared" si="35"/>
        <v>244149.23</v>
      </c>
      <c r="G291" s="213">
        <f>F291-Bilans!D111-Bilans!D114</f>
        <v>0</v>
      </c>
      <c r="H291" s="213">
        <f>B291-Bilans!C111-Bilans!C114</f>
        <v>0</v>
      </c>
    </row>
    <row r="293" spans="1:8" ht="17.399999999999999">
      <c r="A293" s="102" t="str">
        <f>A38</f>
        <v>Rok obrotowy 2024</v>
      </c>
      <c r="B293" s="96"/>
      <c r="C293" s="96"/>
      <c r="D293" s="96"/>
      <c r="E293" s="96"/>
      <c r="F293" s="96"/>
      <c r="G293" s="97"/>
    </row>
    <row r="295" spans="1:8">
      <c r="A295" s="308" t="s">
        <v>2817</v>
      </c>
      <c r="B295" s="308" t="str">
        <f>B41</f>
        <v>Stan na 
01.01.2024</v>
      </c>
      <c r="C295" s="308" t="str">
        <f>C280</f>
        <v>Zwiększenia</v>
      </c>
      <c r="D295" s="308" t="str">
        <f t="shared" ref="D295:E295" si="36">D280</f>
        <v>Wykorzystanie</v>
      </c>
      <c r="E295" s="308" t="str">
        <f t="shared" si="36"/>
        <v>Rozwiązanie</v>
      </c>
      <c r="F295" s="308" t="str">
        <f>F41</f>
        <v>Stan na 
31.12.2024</v>
      </c>
      <c r="G295" s="50"/>
    </row>
    <row r="296" spans="1:8">
      <c r="A296" s="308"/>
      <c r="B296" s="308"/>
      <c r="C296" s="308"/>
      <c r="D296" s="308"/>
      <c r="E296" s="308"/>
      <c r="F296" s="308"/>
      <c r="G296" s="50"/>
    </row>
    <row r="297" spans="1:8">
      <c r="A297" s="99" t="s">
        <v>2818</v>
      </c>
      <c r="B297" s="212">
        <f>SUM(B298:B300)</f>
        <v>0</v>
      </c>
      <c r="C297" s="212">
        <f t="shared" ref="C297:E297" si="37">SUM(C298:C300)</f>
        <v>0</v>
      </c>
      <c r="D297" s="212">
        <f t="shared" si="37"/>
        <v>0</v>
      </c>
      <c r="E297" s="212">
        <f t="shared" si="37"/>
        <v>0</v>
      </c>
      <c r="F297" s="212">
        <f>SUM(F298:F300)</f>
        <v>0</v>
      </c>
    </row>
    <row r="298" spans="1:8" ht="26.4">
      <c r="A298" s="51" t="s">
        <v>2819</v>
      </c>
      <c r="B298" s="212">
        <v>0</v>
      </c>
      <c r="C298" s="212">
        <v>0</v>
      </c>
      <c r="D298" s="212">
        <v>0</v>
      </c>
      <c r="E298" s="212">
        <v>0</v>
      </c>
      <c r="F298" s="213">
        <f t="shared" ref="F298:F304" si="38">IF((B298+C298-D298-E298)&lt;&gt;0,B298+C298-D298-E298,0)</f>
        <v>0</v>
      </c>
    </row>
    <row r="299" spans="1:8" ht="39.6">
      <c r="A299" s="51" t="s">
        <v>2820</v>
      </c>
      <c r="B299" s="212">
        <v>0</v>
      </c>
      <c r="C299" s="212">
        <v>0</v>
      </c>
      <c r="D299" s="212">
        <v>0</v>
      </c>
      <c r="E299" s="212">
        <v>0</v>
      </c>
      <c r="F299" s="213">
        <f t="shared" si="38"/>
        <v>0</v>
      </c>
    </row>
    <row r="300" spans="1:8">
      <c r="A300" s="51" t="s">
        <v>2329</v>
      </c>
      <c r="B300" s="212">
        <v>0</v>
      </c>
      <c r="C300" s="212">
        <v>0</v>
      </c>
      <c r="D300" s="212">
        <v>0</v>
      </c>
      <c r="E300" s="212">
        <v>0</v>
      </c>
      <c r="F300" s="213">
        <f t="shared" si="38"/>
        <v>0</v>
      </c>
    </row>
    <row r="301" spans="1:8">
      <c r="A301" s="99" t="s">
        <v>2821</v>
      </c>
      <c r="B301" s="212">
        <f>SUM(B302:B304)</f>
        <v>154364.85</v>
      </c>
      <c r="C301" s="212">
        <f t="shared" ref="C301:E301" si="39">SUM(C302:C304)</f>
        <v>16000</v>
      </c>
      <c r="D301" s="212">
        <f t="shared" si="39"/>
        <v>26565.5</v>
      </c>
      <c r="E301" s="212">
        <f t="shared" si="39"/>
        <v>0</v>
      </c>
      <c r="F301" s="212">
        <f>SUM(F302:F304)</f>
        <v>143799.35</v>
      </c>
    </row>
    <row r="302" spans="1:8" ht="26.4">
      <c r="A302" s="51" t="s">
        <v>2819</v>
      </c>
      <c r="B302" s="212">
        <v>141164.85</v>
      </c>
      <c r="C302" s="212">
        <v>0</v>
      </c>
      <c r="D302" s="212">
        <v>13365.5</v>
      </c>
      <c r="E302" s="212">
        <v>0</v>
      </c>
      <c r="F302" s="213">
        <f t="shared" si="38"/>
        <v>127799.35</v>
      </c>
    </row>
    <row r="303" spans="1:8" ht="39.6">
      <c r="A303" s="51" t="s">
        <v>2820</v>
      </c>
      <c r="B303" s="212">
        <v>0</v>
      </c>
      <c r="C303" s="212">
        <v>0</v>
      </c>
      <c r="D303" s="212">
        <v>0</v>
      </c>
      <c r="E303" s="212">
        <v>0</v>
      </c>
      <c r="F303" s="213">
        <f t="shared" si="38"/>
        <v>0</v>
      </c>
    </row>
    <row r="304" spans="1:8" ht="39.6">
      <c r="A304" s="51" t="s">
        <v>2822</v>
      </c>
      <c r="B304" s="212">
        <v>13200</v>
      </c>
      <c r="C304" s="212">
        <v>16000</v>
      </c>
      <c r="D304" s="212">
        <v>13200</v>
      </c>
      <c r="E304" s="212">
        <v>0</v>
      </c>
      <c r="F304" s="213">
        <f t="shared" si="38"/>
        <v>16000</v>
      </c>
      <c r="G304" s="100" t="str">
        <f>H133</f>
        <v>Stan na 
31.12.2024</v>
      </c>
    </row>
    <row r="305" spans="1:8">
      <c r="A305" s="51" t="s">
        <v>2756</v>
      </c>
      <c r="B305" s="213">
        <f>B297+B301</f>
        <v>154364.85</v>
      </c>
      <c r="C305" s="213">
        <f t="shared" ref="C305:F305" si="40">C297+C301</f>
        <v>16000</v>
      </c>
      <c r="D305" s="213">
        <f t="shared" si="40"/>
        <v>26565.5</v>
      </c>
      <c r="E305" s="213">
        <f t="shared" si="40"/>
        <v>0</v>
      </c>
      <c r="F305" s="213">
        <f t="shared" si="40"/>
        <v>143799.35</v>
      </c>
      <c r="G305" s="213">
        <f>F305-Bilans!C111-Bilans!C114</f>
        <v>0</v>
      </c>
    </row>
    <row r="308" spans="1:8" ht="21" customHeight="1">
      <c r="A308" s="308" t="s">
        <v>2824</v>
      </c>
      <c r="B308" s="308"/>
      <c r="C308" s="308"/>
      <c r="D308" s="308"/>
      <c r="E308" s="308"/>
    </row>
    <row r="309" spans="1:8">
      <c r="A309" s="308" t="s">
        <v>2825</v>
      </c>
      <c r="B309" s="308" t="s">
        <v>2826</v>
      </c>
      <c r="C309" s="308"/>
      <c r="D309" s="308" t="s">
        <v>2827</v>
      </c>
      <c r="E309" s="308"/>
    </row>
    <row r="310" spans="1:8" ht="26.4" customHeight="1">
      <c r="A310" s="308"/>
      <c r="B310" s="308" t="s">
        <v>2828</v>
      </c>
      <c r="C310" s="308"/>
      <c r="D310" s="308"/>
      <c r="E310" s="308"/>
      <c r="G310" s="70" t="str">
        <f>G290</f>
        <v>Stan na 
31.12.2025</v>
      </c>
      <c r="H310" s="70" t="str">
        <f>H290</f>
        <v>Stan na 
01.01.2025</v>
      </c>
    </row>
    <row r="311" spans="1:8" ht="39.6">
      <c r="A311" s="308"/>
      <c r="B311" s="99" t="s">
        <v>2829</v>
      </c>
      <c r="C311" s="99" t="s">
        <v>2830</v>
      </c>
      <c r="D311" s="99" t="s">
        <v>2829</v>
      </c>
      <c r="E311" s="99" t="s">
        <v>2830</v>
      </c>
      <c r="G311" s="213">
        <f>B313-Bilans!D47</f>
        <v>0</v>
      </c>
      <c r="H311" s="213">
        <f>B312-Bilans!C47</f>
        <v>0</v>
      </c>
    </row>
    <row r="312" spans="1:8" ht="55.95" customHeight="1">
      <c r="A312" s="201" t="s">
        <v>2831</v>
      </c>
      <c r="B312" s="212">
        <v>178274.45</v>
      </c>
      <c r="C312" s="212">
        <v>0</v>
      </c>
      <c r="D312" s="212">
        <v>30341.56</v>
      </c>
      <c r="E312" s="212">
        <v>0</v>
      </c>
      <c r="G312" s="213">
        <f>D313-Bilans!D110</f>
        <v>0</v>
      </c>
      <c r="H312" s="213">
        <f>D312-Bilans!C110</f>
        <v>0</v>
      </c>
    </row>
    <row r="313" spans="1:8" ht="52.8">
      <c r="A313" s="201" t="s">
        <v>2832</v>
      </c>
      <c r="B313" s="212">
        <v>195956.34</v>
      </c>
      <c r="C313" s="212">
        <v>0</v>
      </c>
      <c r="D313" s="212">
        <v>35950.959999999999</v>
      </c>
      <c r="E313" s="212">
        <v>0</v>
      </c>
    </row>
    <row r="317" spans="1:8">
      <c r="A317" s="307" t="s">
        <v>2833</v>
      </c>
      <c r="B317" s="307"/>
      <c r="C317" s="307"/>
      <c r="D317" s="307"/>
      <c r="E317" s="307"/>
      <c r="F317" s="307"/>
    </row>
    <row r="318" spans="1:8" ht="19.95" customHeight="1">
      <c r="A318" s="307"/>
      <c r="B318" s="307"/>
      <c r="C318" s="307"/>
      <c r="D318" s="307"/>
      <c r="E318" s="307"/>
      <c r="F318" s="307"/>
    </row>
    <row r="319" spans="1:8" ht="19.95" customHeight="1">
      <c r="A319" s="200"/>
      <c r="B319" s="200"/>
      <c r="C319" s="200"/>
      <c r="D319" s="200"/>
      <c r="E319" s="200"/>
      <c r="F319" s="200"/>
    </row>
    <row r="320" spans="1:8" ht="19.95" customHeight="1">
      <c r="A320" s="102" t="str">
        <f>A8</f>
        <v>Rok obrotowy 2025</v>
      </c>
      <c r="B320" s="200"/>
      <c r="C320" s="200"/>
      <c r="D320" s="200"/>
      <c r="E320" s="200"/>
      <c r="F320" s="200"/>
    </row>
    <row r="322" spans="1:10" ht="19.2" customHeight="1">
      <c r="A322" s="308" t="s">
        <v>2834</v>
      </c>
      <c r="B322" s="308" t="s">
        <v>2835</v>
      </c>
      <c r="C322" s="308"/>
      <c r="D322" s="308"/>
      <c r="E322" s="308"/>
      <c r="F322" s="308" t="s">
        <v>2836</v>
      </c>
      <c r="G322" s="50"/>
      <c r="H322" s="50"/>
      <c r="I322" s="50"/>
      <c r="J322" s="50"/>
    </row>
    <row r="323" spans="1:10" ht="54.6" customHeight="1">
      <c r="A323" s="308"/>
      <c r="B323" s="99" t="s">
        <v>2837</v>
      </c>
      <c r="C323" s="99" t="s">
        <v>2838</v>
      </c>
      <c r="D323" s="99" t="s">
        <v>2839</v>
      </c>
      <c r="E323" s="99" t="s">
        <v>2840</v>
      </c>
      <c r="F323" s="308"/>
      <c r="G323" s="42"/>
      <c r="H323" s="50"/>
      <c r="I323" s="50"/>
      <c r="J323" s="50"/>
    </row>
    <row r="324" spans="1:10" ht="26.4">
      <c r="A324" s="51" t="s">
        <v>2333</v>
      </c>
      <c r="B324" s="213">
        <f>Bilans!D118</f>
        <v>0</v>
      </c>
      <c r="C324" s="212">
        <v>0</v>
      </c>
      <c r="D324" s="212">
        <v>0</v>
      </c>
      <c r="E324" s="212">
        <v>0</v>
      </c>
      <c r="F324" s="213">
        <f>SUM(B324:E324)</f>
        <v>0</v>
      </c>
      <c r="G324" s="42"/>
    </row>
    <row r="325" spans="1:10" ht="52.8">
      <c r="A325" s="51" t="s">
        <v>2841</v>
      </c>
      <c r="B325" s="213">
        <f>Bilans!D119</f>
        <v>0</v>
      </c>
      <c r="C325" s="212">
        <v>0</v>
      </c>
      <c r="D325" s="212">
        <v>0</v>
      </c>
      <c r="E325" s="212">
        <v>0</v>
      </c>
      <c r="F325" s="213">
        <f>SUM(B325:E325)</f>
        <v>0</v>
      </c>
      <c r="G325" s="42"/>
    </row>
    <row r="326" spans="1:10" ht="26.4">
      <c r="A326" s="51" t="s">
        <v>2335</v>
      </c>
      <c r="B326" s="213">
        <f>SUM(B327:B331)</f>
        <v>763898.25</v>
      </c>
      <c r="C326" s="213">
        <f t="shared" ref="C326:E326" si="41">SUM(C327:C331)</f>
        <v>700293.02</v>
      </c>
      <c r="D326" s="213">
        <f t="shared" si="41"/>
        <v>71428.759999999995</v>
      </c>
      <c r="E326" s="213">
        <f t="shared" si="41"/>
        <v>0</v>
      </c>
      <c r="F326" s="213">
        <f>SUM(F327:F331)</f>
        <v>1535620.0299999998</v>
      </c>
      <c r="G326" s="42"/>
    </row>
    <row r="327" spans="1:10" ht="13.2" customHeight="1">
      <c r="A327" s="51" t="s">
        <v>2842</v>
      </c>
      <c r="B327" s="213">
        <f>Bilans!D138</f>
        <v>687213.09</v>
      </c>
      <c r="C327" s="212">
        <v>642857.04</v>
      </c>
      <c r="D327" s="212">
        <v>71428.759999999995</v>
      </c>
      <c r="E327" s="212">
        <v>0</v>
      </c>
      <c r="F327" s="213">
        <f>SUM(B327:E327)</f>
        <v>1401498.89</v>
      </c>
      <c r="G327" s="337" t="s">
        <v>2843</v>
      </c>
      <c r="H327" s="337" t="str">
        <f>A325</f>
        <v>Wobec jednostek, w których jednostka posiada zaangażowanie w kapitale</v>
      </c>
      <c r="I327" s="337" t="s">
        <v>2844</v>
      </c>
    </row>
    <row r="328" spans="1:10" ht="39.6">
      <c r="A328" s="51" t="s">
        <v>2845</v>
      </c>
      <c r="B328" s="213">
        <f>Bilans!D139</f>
        <v>0</v>
      </c>
      <c r="C328" s="212">
        <f>Bilans!D122</f>
        <v>0</v>
      </c>
      <c r="D328" s="212">
        <v>0</v>
      </c>
      <c r="E328" s="212">
        <v>0</v>
      </c>
      <c r="F328" s="213">
        <f>SUM(B328:E328)</f>
        <v>0</v>
      </c>
      <c r="G328" s="337"/>
      <c r="H328" s="337"/>
      <c r="I328" s="337"/>
    </row>
    <row r="329" spans="1:10" ht="26.4">
      <c r="A329" s="51" t="s">
        <v>2846</v>
      </c>
      <c r="B329" s="213">
        <f>Bilans!D140</f>
        <v>76685.16</v>
      </c>
      <c r="C329" s="212">
        <f>Bilans!D123</f>
        <v>57435.98</v>
      </c>
      <c r="D329" s="212">
        <v>0</v>
      </c>
      <c r="E329" s="212">
        <v>0</v>
      </c>
      <c r="F329" s="213">
        <f>SUM(B329:E329)</f>
        <v>134121.14000000001</v>
      </c>
      <c r="G329" s="337"/>
      <c r="H329" s="337"/>
      <c r="I329" s="337"/>
    </row>
    <row r="330" spans="1:10">
      <c r="A330" s="51" t="s">
        <v>2847</v>
      </c>
      <c r="B330" s="213">
        <f>Bilans!D145</f>
        <v>0</v>
      </c>
      <c r="C330" s="212">
        <f>Bilans!D124</f>
        <v>0</v>
      </c>
      <c r="D330" s="212">
        <v>0</v>
      </c>
      <c r="E330" s="212">
        <v>0</v>
      </c>
      <c r="F330" s="213">
        <f>SUM(B330:E330)</f>
        <v>0</v>
      </c>
      <c r="G330" s="337"/>
      <c r="H330" s="337"/>
      <c r="I330" s="337"/>
    </row>
    <row r="331" spans="1:10">
      <c r="A331" s="51" t="s">
        <v>2848</v>
      </c>
      <c r="B331" s="213">
        <v>0</v>
      </c>
      <c r="C331" s="212">
        <f>Bilans!D125</f>
        <v>0</v>
      </c>
      <c r="D331" s="212">
        <v>0</v>
      </c>
      <c r="E331" s="212">
        <v>0</v>
      </c>
      <c r="F331" s="213">
        <f>SUM(B331:E331)</f>
        <v>0</v>
      </c>
      <c r="G331" s="337"/>
      <c r="H331" s="337"/>
      <c r="I331" s="337"/>
    </row>
    <row r="332" spans="1:10">
      <c r="A332" s="51" t="s">
        <v>2849</v>
      </c>
      <c r="B332" s="213">
        <f>B324+B325+B326</f>
        <v>763898.25</v>
      </c>
      <c r="C332" s="213">
        <f>C324+C325+C326</f>
        <v>700293.02</v>
      </c>
      <c r="D332" s="213">
        <f>D324+D325+D326</f>
        <v>71428.759999999995</v>
      </c>
      <c r="E332" s="213">
        <f>E324+E325+E326</f>
        <v>0</v>
      </c>
      <c r="F332" s="213">
        <f>F324+F325+F326</f>
        <v>1535620.0299999998</v>
      </c>
      <c r="G332" s="213">
        <f>F324-Bilans!D118</f>
        <v>0</v>
      </c>
      <c r="H332" s="213">
        <f>F325-Bilans!D119</f>
        <v>0</v>
      </c>
      <c r="I332" s="213">
        <f>F326-Bilans!D120-Bilans!D138-Bilans!D139-Bilans!D140</f>
        <v>-2.0372681319713593E-10</v>
      </c>
    </row>
    <row r="335" spans="1:10">
      <c r="A335" s="102" t="str">
        <f>A38</f>
        <v>Rok obrotowy 2024</v>
      </c>
      <c r="B335" s="42"/>
      <c r="C335" s="42"/>
      <c r="D335" s="42"/>
      <c r="E335" s="42"/>
      <c r="F335" s="42"/>
    </row>
    <row r="336" spans="1:10">
      <c r="A336" s="42"/>
      <c r="B336" s="42"/>
      <c r="C336" s="42"/>
      <c r="D336" s="42"/>
      <c r="E336" s="42"/>
      <c r="F336" s="42"/>
    </row>
    <row r="337" spans="1:9">
      <c r="A337" s="308" t="str">
        <f>A322</f>
        <v>Zobowiązania długoterminowe według pozycji bilansu</v>
      </c>
      <c r="B337" s="308" t="str">
        <f>B322</f>
        <v>Okres spłaty</v>
      </c>
      <c r="C337" s="308"/>
      <c r="D337" s="308"/>
      <c r="E337" s="308"/>
      <c r="F337" s="308" t="str">
        <f>F322</f>
        <v>Razem:</v>
      </c>
    </row>
    <row r="338" spans="1:9" ht="52.95" customHeight="1">
      <c r="A338" s="308"/>
      <c r="B338" s="99" t="str">
        <f>B323</f>
        <v xml:space="preserve">do 1 roku 
</v>
      </c>
      <c r="C338" s="99" t="str">
        <f t="shared" ref="C338:E338" si="42">C323</f>
        <v>powyżej 1 roku do 3 lat</v>
      </c>
      <c r="D338" s="99" t="str">
        <f t="shared" si="42"/>
        <v>od 3 do 5 lat</v>
      </c>
      <c r="E338" s="99" t="str">
        <f t="shared" si="42"/>
        <v>powyżej 5 lat</v>
      </c>
      <c r="F338" s="308"/>
    </row>
    <row r="339" spans="1:9" ht="33.6" customHeight="1">
      <c r="A339" s="51" t="str">
        <f>A324</f>
        <v>Wobec jednostek powiązanych</v>
      </c>
      <c r="B339" s="213">
        <v>0</v>
      </c>
      <c r="C339" s="212">
        <v>0</v>
      </c>
      <c r="D339" s="212">
        <v>0</v>
      </c>
      <c r="E339" s="212">
        <v>0</v>
      </c>
      <c r="F339" s="213">
        <f>SUM(B339:E339)</f>
        <v>0</v>
      </c>
    </row>
    <row r="340" spans="1:9" ht="53.4" customHeight="1">
      <c r="A340" s="51" t="str">
        <f t="shared" ref="A340:A346" si="43">A325</f>
        <v>Wobec jednostek, w których jednostka posiada zaangażowanie w kapitale</v>
      </c>
      <c r="B340" s="213">
        <v>0</v>
      </c>
      <c r="C340" s="212">
        <v>0</v>
      </c>
      <c r="D340" s="212">
        <v>0</v>
      </c>
      <c r="E340" s="212">
        <v>0</v>
      </c>
      <c r="F340" s="213">
        <f t="shared" ref="F340:F346" si="44">SUM(B340:E340)</f>
        <v>0</v>
      </c>
    </row>
    <row r="341" spans="1:9" ht="26.4">
      <c r="A341" s="51" t="str">
        <f t="shared" si="43"/>
        <v>Wobec pozostałych jednostek</v>
      </c>
      <c r="B341" s="213">
        <f>SUM(B342:B346)</f>
        <v>1219294.5699999998</v>
      </c>
      <c r="C341" s="213">
        <f t="shared" ref="C341:E341" si="45">SUM(C342:C346)</f>
        <v>63801.13</v>
      </c>
      <c r="D341" s="213">
        <f t="shared" si="45"/>
        <v>0</v>
      </c>
      <c r="E341" s="213">
        <f t="shared" si="45"/>
        <v>0</v>
      </c>
      <c r="F341" s="213">
        <f t="shared" si="44"/>
        <v>1283095.6999999997</v>
      </c>
    </row>
    <row r="342" spans="1:9" ht="13.2" customHeight="1">
      <c r="A342" s="51" t="str">
        <f t="shared" si="43"/>
        <v xml:space="preserve">   Kredyty i pożyczki</v>
      </c>
      <c r="B342" s="213">
        <f>Bilans!C138</f>
        <v>1180307.8799999999</v>
      </c>
      <c r="C342" s="212">
        <f>Bilans!C121</f>
        <v>0</v>
      </c>
      <c r="D342" s="213">
        <v>0</v>
      </c>
      <c r="E342" s="213">
        <v>0</v>
      </c>
      <c r="F342" s="213">
        <f t="shared" si="44"/>
        <v>1180307.8799999999</v>
      </c>
      <c r="G342" s="337" t="s">
        <v>2843</v>
      </c>
      <c r="H342" s="337" t="str">
        <f>A340</f>
        <v>Wobec jednostek, w których jednostka posiada zaangażowanie w kapitale</v>
      </c>
      <c r="I342" s="337" t="s">
        <v>2844</v>
      </c>
    </row>
    <row r="343" spans="1:9" ht="39.6">
      <c r="A343" s="51" t="str">
        <f t="shared" si="43"/>
        <v xml:space="preserve">   Z tytułu emisji dłużnychpapierów wartościowych</v>
      </c>
      <c r="B343" s="213">
        <f>Bilans!C139</f>
        <v>0</v>
      </c>
      <c r="C343" s="212">
        <f>Bilans!C122</f>
        <v>0</v>
      </c>
      <c r="D343" s="213">
        <v>0</v>
      </c>
      <c r="E343" s="213">
        <v>0</v>
      </c>
      <c r="F343" s="213">
        <f t="shared" si="44"/>
        <v>0</v>
      </c>
      <c r="G343" s="337"/>
      <c r="H343" s="337"/>
      <c r="I343" s="337"/>
    </row>
    <row r="344" spans="1:9" ht="26.4">
      <c r="A344" s="51" t="str">
        <f t="shared" si="43"/>
        <v xml:space="preserve">   Inne zobowiązania 
   finansowe</v>
      </c>
      <c r="B344" s="213">
        <f>Bilans!C140</f>
        <v>38986.69</v>
      </c>
      <c r="C344" s="212">
        <f>Bilans!C123</f>
        <v>63801.13</v>
      </c>
      <c r="D344" s="213">
        <v>0</v>
      </c>
      <c r="E344" s="213">
        <v>0</v>
      </c>
      <c r="F344" s="213">
        <f t="shared" si="44"/>
        <v>102787.82</v>
      </c>
      <c r="G344" s="337"/>
      <c r="H344" s="337"/>
      <c r="I344" s="337"/>
    </row>
    <row r="345" spans="1:9">
      <c r="A345" s="51" t="str">
        <f t="shared" si="43"/>
        <v>Zobowiązania wekslowe</v>
      </c>
      <c r="B345" s="213">
        <f>Bilans!C145</f>
        <v>0</v>
      </c>
      <c r="C345" s="212">
        <f>Bilans!C124</f>
        <v>0</v>
      </c>
      <c r="D345" s="213">
        <v>0</v>
      </c>
      <c r="E345" s="213">
        <v>0</v>
      </c>
      <c r="F345" s="213">
        <f t="shared" si="44"/>
        <v>0</v>
      </c>
      <c r="G345" s="337"/>
      <c r="H345" s="337"/>
      <c r="I345" s="337"/>
    </row>
    <row r="346" spans="1:9">
      <c r="A346" s="51" t="str">
        <f t="shared" si="43"/>
        <v xml:space="preserve">   Inne</v>
      </c>
      <c r="B346" s="213">
        <v>0</v>
      </c>
      <c r="C346" s="212">
        <f>Bilans!C125</f>
        <v>0</v>
      </c>
      <c r="D346" s="213">
        <v>0</v>
      </c>
      <c r="E346" s="213">
        <v>0</v>
      </c>
      <c r="F346" s="213">
        <f t="shared" si="44"/>
        <v>0</v>
      </c>
      <c r="G346" s="337"/>
      <c r="H346" s="337"/>
      <c r="I346" s="337"/>
    </row>
    <row r="347" spans="1:9">
      <c r="A347" s="51" t="str">
        <f>A332</f>
        <v xml:space="preserve">Suma </v>
      </c>
      <c r="B347" s="213">
        <f>B339+B340+B341</f>
        <v>1219294.5699999998</v>
      </c>
      <c r="C347" s="213">
        <f t="shared" ref="C347:F347" si="46">C339+C340+C341</f>
        <v>63801.13</v>
      </c>
      <c r="D347" s="213">
        <f t="shared" si="46"/>
        <v>0</v>
      </c>
      <c r="E347" s="213">
        <f t="shared" si="46"/>
        <v>0</v>
      </c>
      <c r="F347" s="213">
        <f t="shared" si="46"/>
        <v>1283095.6999999997</v>
      </c>
      <c r="G347" s="213">
        <f>F339-Bilans!C118</f>
        <v>0</v>
      </c>
      <c r="H347" s="213">
        <f>F340-Bilans!C119</f>
        <v>0</v>
      </c>
      <c r="I347" s="213">
        <f>F341-Bilans!C121-Bilans!C122-Bilans!C123-Bilans!C124-Bilans!C125-Bilans!C138-Bilans!C139-Bilans!C140-Bilans!C145</f>
        <v>-5.8207660913467407E-11</v>
      </c>
    </row>
    <row r="349" spans="1:9">
      <c r="A349" s="307" t="s">
        <v>2850</v>
      </c>
      <c r="B349" s="307"/>
      <c r="C349" s="307"/>
      <c r="D349" s="307"/>
      <c r="E349" s="307"/>
      <c r="F349" s="307"/>
    </row>
    <row r="350" spans="1:9" ht="10.95" customHeight="1">
      <c r="A350" s="307"/>
      <c r="B350" s="307"/>
      <c r="C350" s="307"/>
      <c r="D350" s="307"/>
      <c r="E350" s="307"/>
      <c r="F350" s="307"/>
    </row>
    <row r="352" spans="1:9" ht="13.2" customHeight="1">
      <c r="A352" s="309" t="s">
        <v>2851</v>
      </c>
      <c r="B352" s="309"/>
      <c r="C352" s="309"/>
      <c r="D352" s="309"/>
      <c r="E352" s="308" t="str">
        <f>F11</f>
        <v>Stan na 
31.12.2025</v>
      </c>
      <c r="F352" s="308" t="str">
        <f>F41</f>
        <v>Stan na 
31.12.2024</v>
      </c>
    </row>
    <row r="353" spans="1:8">
      <c r="A353" s="309"/>
      <c r="B353" s="309"/>
      <c r="C353" s="309"/>
      <c r="D353" s="309"/>
      <c r="E353" s="308"/>
      <c r="F353" s="308"/>
      <c r="G353" s="303" t="s">
        <v>2759</v>
      </c>
      <c r="H353" s="304"/>
    </row>
    <row r="354" spans="1:8" ht="30" customHeight="1">
      <c r="A354" s="309" t="s">
        <v>2852</v>
      </c>
      <c r="B354" s="309"/>
      <c r="C354" s="309"/>
      <c r="D354" s="309"/>
      <c r="E354" s="269">
        <f>SUM(E355:E356)</f>
        <v>333508.56</v>
      </c>
      <c r="F354" s="269">
        <f>SUM(F355:F356)</f>
        <v>293431.69</v>
      </c>
      <c r="G354" s="126" t="str">
        <f>G359</f>
        <v>Stan na 
31.12.2025</v>
      </c>
      <c r="H354" s="126" t="str">
        <f>H359</f>
        <v>Stan na 
31.12.2024</v>
      </c>
    </row>
    <row r="355" spans="1:8" ht="13.2" customHeight="1">
      <c r="A355" s="309" t="s">
        <v>2853</v>
      </c>
      <c r="B355" s="309"/>
      <c r="C355" s="309"/>
      <c r="D355" s="309"/>
      <c r="E355" s="269">
        <v>323054.40999999997</v>
      </c>
      <c r="F355" s="269">
        <v>284170.28000000003</v>
      </c>
      <c r="G355" s="270">
        <f>E354-Bilans!D91</f>
        <v>0</v>
      </c>
      <c r="H355" s="213">
        <f>F354-Bilans!C91</f>
        <v>0</v>
      </c>
    </row>
    <row r="356" spans="1:8" ht="13.2" customHeight="1">
      <c r="A356" s="309" t="s">
        <v>2854</v>
      </c>
      <c r="B356" s="309"/>
      <c r="C356" s="309"/>
      <c r="D356" s="309"/>
      <c r="E356" s="269">
        <v>10454.15</v>
      </c>
      <c r="F356" s="269">
        <v>9261.41</v>
      </c>
    </row>
    <row r="357" spans="1:8" ht="27.6" customHeight="1">
      <c r="A357" s="309" t="s">
        <v>2855</v>
      </c>
      <c r="B357" s="309"/>
      <c r="C357" s="309"/>
      <c r="D357" s="309"/>
      <c r="E357" s="269">
        <v>0</v>
      </c>
      <c r="F357" s="269">
        <v>0</v>
      </c>
    </row>
    <row r="358" spans="1:8" ht="25.95" customHeight="1">
      <c r="A358" s="309" t="s">
        <v>2856</v>
      </c>
      <c r="B358" s="309"/>
      <c r="C358" s="309"/>
      <c r="D358" s="309"/>
      <c r="E358" s="269">
        <f>SUM(E359:E360)</f>
        <v>19635</v>
      </c>
      <c r="F358" s="269">
        <f>SUM(F359:F360)</f>
        <v>39940.240000000005</v>
      </c>
    </row>
    <row r="359" spans="1:8" ht="13.2" customHeight="1">
      <c r="A359" s="309" t="s">
        <v>2857</v>
      </c>
      <c r="B359" s="309"/>
      <c r="C359" s="309"/>
      <c r="D359" s="309"/>
      <c r="E359" s="269">
        <v>19635</v>
      </c>
      <c r="F359" s="269">
        <v>30292.240000000002</v>
      </c>
      <c r="G359" s="126" t="str">
        <f>E352</f>
        <v>Stan na 
31.12.2025</v>
      </c>
      <c r="H359" s="70" t="str">
        <f>F352</f>
        <v>Stan na 
31.12.2024</v>
      </c>
    </row>
    <row r="360" spans="1:8">
      <c r="A360" s="309" t="s">
        <v>2858</v>
      </c>
      <c r="B360" s="309"/>
      <c r="C360" s="309"/>
      <c r="D360" s="309"/>
      <c r="E360" s="269">
        <v>0</v>
      </c>
      <c r="F360" s="269">
        <v>9648</v>
      </c>
      <c r="G360" s="270">
        <f>E358-Bilans!D152</f>
        <v>0</v>
      </c>
      <c r="H360" s="213">
        <f>F358-Bilans!C154</f>
        <v>0</v>
      </c>
    </row>
    <row r="361" spans="1:8">
      <c r="A361" s="309" t="s">
        <v>2756</v>
      </c>
      <c r="B361" s="309"/>
      <c r="C361" s="309"/>
      <c r="D361" s="309"/>
      <c r="E361" s="213">
        <f>E354+E357+E358</f>
        <v>353143.56</v>
      </c>
      <c r="F361" s="213">
        <f>F354+F357+F358</f>
        <v>333371.93</v>
      </c>
    </row>
    <row r="363" spans="1:8">
      <c r="A363" s="307" t="s">
        <v>2859</v>
      </c>
      <c r="B363" s="307"/>
      <c r="C363" s="307"/>
      <c r="D363" s="307"/>
      <c r="E363" s="307"/>
      <c r="F363" s="307"/>
    </row>
    <row r="364" spans="1:8" ht="43.2" customHeight="1">
      <c r="A364" s="307"/>
      <c r="B364" s="307"/>
      <c r="C364" s="307"/>
      <c r="D364" s="307"/>
      <c r="E364" s="307"/>
      <c r="F364" s="307"/>
    </row>
    <row r="365" spans="1:8" ht="16.8">
      <c r="A365" s="200"/>
      <c r="B365" s="200"/>
      <c r="C365" s="200"/>
      <c r="D365" s="200"/>
      <c r="E365" s="200"/>
      <c r="F365" s="200"/>
    </row>
    <row r="366" spans="1:8" ht="54" customHeight="1">
      <c r="A366" s="51" t="s">
        <v>2860</v>
      </c>
      <c r="B366" s="51" t="s">
        <v>2861</v>
      </c>
      <c r="C366" s="51" t="s">
        <v>2862</v>
      </c>
      <c r="D366" s="200"/>
      <c r="E366" s="200"/>
      <c r="F366" s="200"/>
    </row>
    <row r="367" spans="1:8" ht="26.4">
      <c r="A367" s="51" t="s">
        <v>2863</v>
      </c>
      <c r="B367" s="213">
        <f>Bilans!D123+Bilans!D140</f>
        <v>134121.14000000001</v>
      </c>
      <c r="C367" s="213">
        <f>Bilans!D123</f>
        <v>57435.98</v>
      </c>
      <c r="D367" s="200"/>
      <c r="E367" s="200"/>
      <c r="F367" s="200"/>
    </row>
    <row r="368" spans="1:8" ht="16.2" customHeight="1"/>
    <row r="369" spans="1:10">
      <c r="A369" s="307" t="s">
        <v>2864</v>
      </c>
      <c r="B369" s="307"/>
      <c r="C369" s="307"/>
      <c r="D369" s="307"/>
      <c r="E369" s="307"/>
      <c r="F369" s="307"/>
    </row>
    <row r="370" spans="1:10" ht="9.6" customHeight="1">
      <c r="A370" s="307"/>
      <c r="B370" s="307"/>
      <c r="C370" s="307"/>
      <c r="D370" s="307"/>
      <c r="E370" s="307"/>
      <c r="F370" s="307"/>
    </row>
    <row r="371" spans="1:10" ht="16.2" customHeight="1"/>
    <row r="372" spans="1:10" ht="24.6" customHeight="1">
      <c r="A372" s="35"/>
      <c r="D372" s="39" t="str">
        <f>F11</f>
        <v>Stan na 
31.12.2025</v>
      </c>
      <c r="E372" s="39" t="str">
        <f>F41</f>
        <v>Stan na 
31.12.2024</v>
      </c>
    </row>
    <row r="373" spans="1:10" ht="29.4" customHeight="1">
      <c r="A373" s="342" t="s">
        <v>2865</v>
      </c>
      <c r="B373" s="342"/>
      <c r="C373" s="342"/>
      <c r="D373" s="212">
        <v>4283.97</v>
      </c>
      <c r="E373" s="212">
        <v>15842.16</v>
      </c>
    </row>
    <row r="375" spans="1:10" ht="15" customHeight="1">
      <c r="A375" s="307" t="s">
        <v>2866</v>
      </c>
      <c r="B375" s="307"/>
      <c r="C375" s="307"/>
      <c r="D375" s="307"/>
      <c r="E375" s="307"/>
      <c r="F375" s="307"/>
    </row>
    <row r="376" spans="1:10" ht="24.6" customHeight="1">
      <c r="A376" s="307"/>
      <c r="B376" s="307"/>
      <c r="C376" s="307"/>
      <c r="D376" s="307"/>
      <c r="E376" s="307"/>
      <c r="F376" s="307"/>
    </row>
    <row r="378" spans="1:10">
      <c r="A378" s="338" t="str">
        <f>A8</f>
        <v>Rok obrotowy 2025</v>
      </c>
      <c r="B378" s="338"/>
      <c r="C378" s="35"/>
      <c r="D378" s="35"/>
      <c r="E378" s="35"/>
      <c r="F378" s="35"/>
      <c r="G378" s="35"/>
      <c r="H378" s="35"/>
      <c r="I378" s="35"/>
      <c r="J378" s="35"/>
    </row>
    <row r="379" spans="1:10">
      <c r="A379" s="21"/>
      <c r="B379" s="21"/>
      <c r="C379" s="21"/>
      <c r="D379" s="21"/>
      <c r="E379" s="21"/>
      <c r="F379" s="21"/>
      <c r="G379" s="21"/>
      <c r="H379" s="21"/>
      <c r="I379" s="21"/>
      <c r="J379" s="21"/>
    </row>
    <row r="380" spans="1:10">
      <c r="A380" s="203" t="s">
        <v>2867</v>
      </c>
      <c r="B380" s="284" t="s">
        <v>2756</v>
      </c>
      <c r="C380" s="203" t="s">
        <v>2868</v>
      </c>
      <c r="D380" s="203" t="s">
        <v>2869</v>
      </c>
    </row>
    <row r="381" spans="1:10">
      <c r="A381" s="202" t="s">
        <v>2870</v>
      </c>
      <c r="B381" s="216">
        <v>18216589.66</v>
      </c>
      <c r="C381" s="216">
        <v>354569.48</v>
      </c>
      <c r="D381" s="216">
        <v>259171</v>
      </c>
      <c r="G381" s="305" t="s">
        <v>2759</v>
      </c>
      <c r="H381" s="305"/>
    </row>
    <row r="382" spans="1:10">
      <c r="A382" s="202" t="s">
        <v>2871</v>
      </c>
      <c r="B382" s="216">
        <v>4873968.54</v>
      </c>
      <c r="C382" s="216">
        <v>15230.02</v>
      </c>
      <c r="D382" s="216">
        <v>15230.02</v>
      </c>
      <c r="G382" s="70" t="str">
        <f>G359</f>
        <v>Stan na 
31.12.2025</v>
      </c>
      <c r="H382" s="70" t="str">
        <f>H359</f>
        <v>Stan na 
31.12.2024</v>
      </c>
    </row>
    <row r="383" spans="1:10">
      <c r="A383" s="202" t="s">
        <v>2872</v>
      </c>
      <c r="B383" s="216">
        <v>269003.8</v>
      </c>
      <c r="C383" s="216">
        <v>0</v>
      </c>
      <c r="D383" s="216">
        <v>0</v>
      </c>
      <c r="G383" s="213">
        <f>B385-'RZiS Por. '!C9</f>
        <v>0</v>
      </c>
      <c r="H383" s="213">
        <f>19516284.37-B394</f>
        <v>0</v>
      </c>
    </row>
    <row r="384" spans="1:10">
      <c r="A384" s="202" t="s">
        <v>2873</v>
      </c>
      <c r="B384" s="217">
        <v>1461061.17</v>
      </c>
      <c r="C384" s="216">
        <v>12880</v>
      </c>
      <c r="D384" s="216">
        <v>7080</v>
      </c>
    </row>
    <row r="385" spans="1:10">
      <c r="A385" s="21"/>
      <c r="B385" s="216">
        <f>SUM(B381:B384)</f>
        <v>24820623.170000002</v>
      </c>
      <c r="C385" s="216">
        <f t="shared" ref="C385:D385" si="47">SUM(C381:C384)</f>
        <v>382679.5</v>
      </c>
      <c r="D385" s="216">
        <f t="shared" si="47"/>
        <v>281481.02</v>
      </c>
    </row>
    <row r="387" spans="1:10">
      <c r="A387" s="338" t="str">
        <f>A38</f>
        <v>Rok obrotowy 2024</v>
      </c>
      <c r="B387" s="338"/>
      <c r="C387" s="35"/>
      <c r="D387" s="35"/>
      <c r="E387" s="35"/>
      <c r="F387" s="35"/>
    </row>
    <row r="388" spans="1:10">
      <c r="A388" s="21"/>
      <c r="B388" s="21"/>
      <c r="C388" s="21"/>
      <c r="D388" s="21"/>
      <c r="E388" s="21"/>
      <c r="F388" s="21"/>
    </row>
    <row r="389" spans="1:10">
      <c r="A389" s="203" t="s">
        <v>2867</v>
      </c>
      <c r="B389" s="284" t="s">
        <v>2756</v>
      </c>
      <c r="C389" s="203" t="s">
        <v>2868</v>
      </c>
      <c r="D389" s="203" t="s">
        <v>2869</v>
      </c>
    </row>
    <row r="390" spans="1:10">
      <c r="A390" s="202" t="s">
        <v>2870</v>
      </c>
      <c r="B390" s="216">
        <v>14404059.27</v>
      </c>
      <c r="C390" s="216">
        <v>142934.06</v>
      </c>
      <c r="D390" s="216">
        <v>66456</v>
      </c>
    </row>
    <row r="391" spans="1:10">
      <c r="A391" s="202" t="s">
        <v>2871</v>
      </c>
      <c r="B391" s="216">
        <v>3975247.61</v>
      </c>
      <c r="C391" s="216">
        <v>11404</v>
      </c>
      <c r="D391" s="216">
        <v>11404</v>
      </c>
    </row>
    <row r="392" spans="1:10">
      <c r="A392" s="202" t="s">
        <v>2872</v>
      </c>
      <c r="B392" s="216">
        <v>337919.56</v>
      </c>
      <c r="C392" s="216">
        <v>0</v>
      </c>
      <c r="D392" s="216">
        <v>0</v>
      </c>
    </row>
    <row r="393" spans="1:10">
      <c r="A393" s="202" t="s">
        <v>2873</v>
      </c>
      <c r="B393" s="217">
        <v>799057.93</v>
      </c>
      <c r="C393" s="217">
        <v>11537.6</v>
      </c>
      <c r="D393" s="217">
        <v>5960</v>
      </c>
    </row>
    <row r="394" spans="1:10">
      <c r="A394" s="21"/>
      <c r="B394" s="216">
        <f>SUM(B390:B393)</f>
        <v>19516284.369999997</v>
      </c>
      <c r="C394" s="216">
        <f t="shared" ref="C394:D394" si="48">SUM(C390:C393)</f>
        <v>165875.66</v>
      </c>
      <c r="D394" s="216">
        <f t="shared" si="48"/>
        <v>83820</v>
      </c>
    </row>
    <row r="397" spans="1:10">
      <c r="A397" s="307" t="s">
        <v>2874</v>
      </c>
      <c r="B397" s="307"/>
      <c r="C397" s="307"/>
      <c r="D397" s="307"/>
      <c r="E397" s="307"/>
      <c r="F397" s="307"/>
    </row>
    <row r="398" spans="1:10" ht="19.2" customHeight="1">
      <c r="A398" s="307"/>
      <c r="B398" s="307"/>
      <c r="C398" s="307"/>
      <c r="D398" s="307"/>
      <c r="E398" s="307"/>
      <c r="F398" s="307"/>
    </row>
    <row r="400" spans="1:10" ht="27.6">
      <c r="A400" s="298" t="s">
        <v>2749</v>
      </c>
      <c r="B400" s="298"/>
      <c r="C400" s="298"/>
      <c r="D400" s="39" t="str">
        <f>F11</f>
        <v>Stan na 
31.12.2025</v>
      </c>
      <c r="E400" s="103" t="s">
        <v>2875</v>
      </c>
      <c r="F400" s="21"/>
      <c r="G400" s="104"/>
      <c r="H400" s="104"/>
      <c r="I400" s="104"/>
      <c r="J400" s="21"/>
    </row>
    <row r="401" spans="1:6">
      <c r="A401" s="306" t="s">
        <v>2876</v>
      </c>
      <c r="B401" s="306"/>
      <c r="C401" s="306"/>
      <c r="D401" s="285">
        <f>'RZiS Por. '!C56</f>
        <v>749996.72</v>
      </c>
      <c r="E401" s="202" t="s">
        <v>2877</v>
      </c>
      <c r="F401" s="21"/>
    </row>
    <row r="402" spans="1:6" ht="40.950000000000003" customHeight="1">
      <c r="A402" s="306" t="s">
        <v>2878</v>
      </c>
      <c r="B402" s="306"/>
      <c r="C402" s="306"/>
      <c r="D402" s="285">
        <f>SUM(D403:D407)</f>
        <v>386725.33</v>
      </c>
      <c r="E402" s="202" t="s">
        <v>2877</v>
      </c>
      <c r="F402" s="21"/>
    </row>
    <row r="403" spans="1:6" ht="14.4">
      <c r="A403" s="298" t="s">
        <v>2879</v>
      </c>
      <c r="B403" s="298"/>
      <c r="C403" s="298"/>
      <c r="D403" s="286">
        <v>1440</v>
      </c>
      <c r="E403" s="202" t="s">
        <v>2880</v>
      </c>
      <c r="F403" s="21"/>
    </row>
    <row r="404" spans="1:6">
      <c r="A404" s="298" t="s">
        <v>2881</v>
      </c>
      <c r="B404" s="298"/>
      <c r="C404" s="298"/>
      <c r="D404" s="216">
        <v>22482.45</v>
      </c>
      <c r="E404" s="202" t="s">
        <v>2882</v>
      </c>
      <c r="F404" s="21"/>
    </row>
    <row r="405" spans="1:6">
      <c r="A405" s="298" t="s">
        <v>2883</v>
      </c>
      <c r="B405" s="298"/>
      <c r="C405" s="298"/>
      <c r="D405" s="216">
        <v>302151.8</v>
      </c>
      <c r="E405" s="202" t="s">
        <v>2884</v>
      </c>
      <c r="F405" s="21"/>
    </row>
    <row r="406" spans="1:6">
      <c r="A406" s="298" t="s">
        <v>2885</v>
      </c>
      <c r="B406" s="298"/>
      <c r="C406" s="298"/>
      <c r="D406" s="216">
        <v>60651.08</v>
      </c>
      <c r="E406" s="202" t="s">
        <v>2886</v>
      </c>
      <c r="F406" s="21"/>
    </row>
    <row r="407" spans="1:6">
      <c r="A407" s="339" t="s">
        <v>2887</v>
      </c>
      <c r="B407" s="340"/>
      <c r="C407" s="341"/>
      <c r="D407" s="216">
        <v>0</v>
      </c>
      <c r="E407" s="202"/>
      <c r="F407" s="21"/>
    </row>
    <row r="408" spans="1:6" ht="28.2" customHeight="1">
      <c r="A408" s="306" t="s">
        <v>2888</v>
      </c>
      <c r="B408" s="306"/>
      <c r="C408" s="306"/>
      <c r="D408" s="285">
        <f>D409+D410</f>
        <v>109054.5</v>
      </c>
      <c r="E408" s="202" t="s">
        <v>2877</v>
      </c>
      <c r="F408" s="21"/>
    </row>
    <row r="409" spans="1:6">
      <c r="A409" s="298" t="s">
        <v>2889</v>
      </c>
      <c r="B409" s="298"/>
      <c r="C409" s="298"/>
      <c r="D409" s="216">
        <v>109054.5</v>
      </c>
      <c r="E409" s="202" t="s">
        <v>2890</v>
      </c>
      <c r="F409" s="21"/>
    </row>
    <row r="410" spans="1:6">
      <c r="A410" s="298" t="s">
        <v>2891</v>
      </c>
      <c r="B410" s="298"/>
      <c r="C410" s="298"/>
      <c r="D410" s="216">
        <v>0</v>
      </c>
      <c r="E410" s="202" t="s">
        <v>2877</v>
      </c>
      <c r="F410" s="21"/>
    </row>
    <row r="411" spans="1:6">
      <c r="A411" s="306" t="s">
        <v>2892</v>
      </c>
      <c r="B411" s="306"/>
      <c r="C411" s="306"/>
      <c r="D411" s="285">
        <v>0</v>
      </c>
      <c r="E411" s="202" t="s">
        <v>2877</v>
      </c>
      <c r="F411" s="21"/>
    </row>
    <row r="412" spans="1:6">
      <c r="A412" s="298" t="s">
        <v>2891</v>
      </c>
      <c r="B412" s="298"/>
      <c r="C412" s="298"/>
      <c r="D412" s="216">
        <v>0</v>
      </c>
      <c r="E412" s="202" t="s">
        <v>2877</v>
      </c>
      <c r="F412" s="21"/>
    </row>
    <row r="413" spans="1:6" ht="45" customHeight="1">
      <c r="A413" s="306" t="s">
        <v>2893</v>
      </c>
      <c r="B413" s="306"/>
      <c r="C413" s="306"/>
      <c r="D413" s="285">
        <f>SUM(D414:D422)</f>
        <v>323010.01000000007</v>
      </c>
      <c r="E413" s="202" t="s">
        <v>2877</v>
      </c>
      <c r="F413" s="21"/>
    </row>
    <row r="414" spans="1:6">
      <c r="A414" s="298" t="s">
        <v>2894</v>
      </c>
      <c r="B414" s="298"/>
      <c r="C414" s="298"/>
      <c r="D414" s="216">
        <v>199176</v>
      </c>
      <c r="E414" s="202" t="s">
        <v>2895</v>
      </c>
      <c r="F414" s="21"/>
    </row>
    <row r="415" spans="1:6">
      <c r="A415" s="298" t="s">
        <v>2896</v>
      </c>
      <c r="B415" s="298"/>
      <c r="C415" s="298"/>
      <c r="D415" s="216">
        <v>47567.040000000001</v>
      </c>
      <c r="E415" s="202" t="s">
        <v>2897</v>
      </c>
      <c r="F415" s="21"/>
    </row>
    <row r="416" spans="1:6">
      <c r="A416" s="298" t="s">
        <v>2898</v>
      </c>
      <c r="B416" s="298"/>
      <c r="C416" s="298"/>
      <c r="D416" s="216">
        <v>0</v>
      </c>
      <c r="E416" s="202" t="s">
        <v>2899</v>
      </c>
      <c r="F416" s="21"/>
    </row>
    <row r="417" spans="1:6">
      <c r="A417" s="298" t="s">
        <v>2900</v>
      </c>
      <c r="B417" s="298"/>
      <c r="C417" s="298"/>
      <c r="D417" s="216">
        <v>36151.24</v>
      </c>
      <c r="E417" s="202" t="s">
        <v>2901</v>
      </c>
      <c r="F417" s="21"/>
    </row>
    <row r="418" spans="1:6">
      <c r="A418" s="298" t="s">
        <v>2889</v>
      </c>
      <c r="B418" s="298"/>
      <c r="C418" s="298"/>
      <c r="D418" s="216">
        <v>0</v>
      </c>
      <c r="E418" s="202" t="s">
        <v>2890</v>
      </c>
      <c r="F418" s="21"/>
    </row>
    <row r="419" spans="1:6">
      <c r="A419" s="298" t="s">
        <v>2902</v>
      </c>
      <c r="B419" s="298"/>
      <c r="C419" s="298"/>
      <c r="D419" s="216">
        <v>0</v>
      </c>
      <c r="E419" s="202" t="s">
        <v>2903</v>
      </c>
      <c r="F419" s="21"/>
    </row>
    <row r="420" spans="1:6">
      <c r="A420" s="298" t="s">
        <v>2904</v>
      </c>
      <c r="B420" s="298"/>
      <c r="C420" s="298"/>
      <c r="D420" s="216">
        <v>39291.46</v>
      </c>
      <c r="E420" s="202" t="s">
        <v>2905</v>
      </c>
      <c r="F420" s="21"/>
    </row>
    <row r="421" spans="1:6">
      <c r="A421" s="298" t="s">
        <v>2906</v>
      </c>
      <c r="B421" s="298"/>
      <c r="C421" s="298"/>
      <c r="D421" s="216">
        <v>200</v>
      </c>
      <c r="E421" s="202" t="s">
        <v>2907</v>
      </c>
      <c r="F421" s="21"/>
    </row>
    <row r="422" spans="1:6">
      <c r="A422" s="298" t="s">
        <v>2908</v>
      </c>
      <c r="B422" s="298"/>
      <c r="C422" s="298"/>
      <c r="D422" s="216">
        <v>624.27</v>
      </c>
      <c r="E422" s="202" t="s">
        <v>2909</v>
      </c>
      <c r="F422" s="21"/>
    </row>
    <row r="423" spans="1:6" ht="29.4" customHeight="1">
      <c r="A423" s="306" t="s">
        <v>2910</v>
      </c>
      <c r="B423" s="306"/>
      <c r="C423" s="306"/>
      <c r="D423" s="285">
        <f>SUM(D424:D431)</f>
        <v>830166.25</v>
      </c>
      <c r="E423" s="202" t="s">
        <v>2877</v>
      </c>
      <c r="F423" s="21"/>
    </row>
    <row r="424" spans="1:6">
      <c r="A424" s="298" t="s">
        <v>2911</v>
      </c>
      <c r="B424" s="298"/>
      <c r="C424" s="298"/>
      <c r="D424" s="216">
        <v>50778.14</v>
      </c>
      <c r="E424" s="202" t="s">
        <v>2912</v>
      </c>
      <c r="F424" s="21"/>
    </row>
    <row r="425" spans="1:6" ht="25.2" customHeight="1">
      <c r="A425" s="298" t="s">
        <v>2913</v>
      </c>
      <c r="B425" s="298"/>
      <c r="C425" s="298"/>
      <c r="D425" s="216">
        <v>8406.94</v>
      </c>
      <c r="E425" s="202" t="s">
        <v>2914</v>
      </c>
      <c r="F425" s="21"/>
    </row>
    <row r="426" spans="1:6" ht="27.6" customHeight="1">
      <c r="A426" s="298" t="s">
        <v>2915</v>
      </c>
      <c r="B426" s="298"/>
      <c r="C426" s="298"/>
      <c r="D426" s="216">
        <v>186301.19</v>
      </c>
      <c r="E426" s="202" t="s">
        <v>2916</v>
      </c>
      <c r="F426" s="21"/>
    </row>
    <row r="427" spans="1:6">
      <c r="A427" s="298" t="s">
        <v>2917</v>
      </c>
      <c r="B427" s="298"/>
      <c r="C427" s="298"/>
      <c r="D427" s="216">
        <v>40400</v>
      </c>
      <c r="E427" s="202" t="s">
        <v>2918</v>
      </c>
      <c r="F427" s="21"/>
    </row>
    <row r="428" spans="1:6">
      <c r="A428" s="298" t="s">
        <v>2399</v>
      </c>
      <c r="B428" s="298"/>
      <c r="C428" s="298"/>
      <c r="D428" s="216">
        <v>40020</v>
      </c>
      <c r="E428" s="202" t="s">
        <v>2919</v>
      </c>
      <c r="F428" s="21"/>
    </row>
    <row r="429" spans="1:6">
      <c r="A429" s="298" t="s">
        <v>2920</v>
      </c>
      <c r="B429" s="298"/>
      <c r="C429" s="298"/>
      <c r="D429" s="216">
        <v>38977.480000000003</v>
      </c>
      <c r="E429" s="202" t="s">
        <v>2921</v>
      </c>
      <c r="F429" s="21"/>
    </row>
    <row r="430" spans="1:6">
      <c r="A430" s="298" t="s">
        <v>2922</v>
      </c>
      <c r="B430" s="298"/>
      <c r="C430" s="298"/>
      <c r="D430" s="216">
        <v>461315.37</v>
      </c>
      <c r="E430" s="202" t="s">
        <v>2923</v>
      </c>
      <c r="F430" s="21"/>
    </row>
    <row r="431" spans="1:6">
      <c r="A431" s="298" t="s">
        <v>2924</v>
      </c>
      <c r="B431" s="298"/>
      <c r="C431" s="298"/>
      <c r="D431" s="216">
        <v>3967.13</v>
      </c>
      <c r="E431" s="202" t="s">
        <v>2925</v>
      </c>
      <c r="F431" s="21"/>
    </row>
    <row r="432" spans="1:6" ht="25.95" customHeight="1">
      <c r="A432" s="306" t="s">
        <v>2926</v>
      </c>
      <c r="B432" s="306"/>
      <c r="C432" s="306"/>
      <c r="D432" s="285">
        <f>SUM(D433:D441)</f>
        <v>420567.57</v>
      </c>
      <c r="E432" s="202" t="s">
        <v>2877</v>
      </c>
      <c r="F432" s="21"/>
    </row>
    <row r="433" spans="1:6" ht="24.6" customHeight="1">
      <c r="A433" s="298" t="s">
        <v>2927</v>
      </c>
      <c r="B433" s="298"/>
      <c r="C433" s="298"/>
      <c r="D433" s="216">
        <v>2200.91</v>
      </c>
      <c r="E433" s="202" t="s">
        <v>2928</v>
      </c>
      <c r="F433" s="21"/>
    </row>
    <row r="434" spans="1:6" ht="26.4" customHeight="1">
      <c r="A434" s="298" t="s">
        <v>2929</v>
      </c>
      <c r="B434" s="298"/>
      <c r="C434" s="298"/>
      <c r="D434" s="216">
        <v>147690.51999999999</v>
      </c>
      <c r="E434" s="202" t="s">
        <v>2930</v>
      </c>
      <c r="F434" s="21"/>
    </row>
    <row r="435" spans="1:6">
      <c r="A435" s="298" t="s">
        <v>2931</v>
      </c>
      <c r="B435" s="298"/>
      <c r="C435" s="298"/>
      <c r="D435" s="216">
        <v>19760.740000000002</v>
      </c>
      <c r="E435" s="202" t="s">
        <v>2903</v>
      </c>
      <c r="F435" s="21"/>
    </row>
    <row r="436" spans="1:6">
      <c r="A436" s="298" t="s">
        <v>2932</v>
      </c>
      <c r="B436" s="298"/>
      <c r="C436" s="298"/>
      <c r="D436" s="216">
        <v>16000</v>
      </c>
      <c r="E436" s="202" t="s">
        <v>2933</v>
      </c>
      <c r="F436" s="21"/>
    </row>
    <row r="437" spans="1:6">
      <c r="A437" s="298" t="s">
        <v>2911</v>
      </c>
      <c r="B437" s="298"/>
      <c r="C437" s="298"/>
      <c r="D437" s="216">
        <v>0</v>
      </c>
      <c r="E437" s="202" t="s">
        <v>2934</v>
      </c>
      <c r="F437" s="21"/>
    </row>
    <row r="438" spans="1:6">
      <c r="A438" s="298" t="s">
        <v>2935</v>
      </c>
      <c r="B438" s="298"/>
      <c r="C438" s="298"/>
      <c r="D438" s="216">
        <v>122126.24</v>
      </c>
      <c r="E438" s="202" t="s">
        <v>2925</v>
      </c>
      <c r="F438" s="21"/>
    </row>
    <row r="439" spans="1:6">
      <c r="A439" s="298" t="s">
        <v>2936</v>
      </c>
      <c r="B439" s="298"/>
      <c r="C439" s="298"/>
      <c r="D439" s="216">
        <v>66121.33</v>
      </c>
      <c r="E439" s="202" t="s">
        <v>2937</v>
      </c>
      <c r="F439" s="21"/>
    </row>
    <row r="440" spans="1:6">
      <c r="A440" s="298" t="s">
        <v>2938</v>
      </c>
      <c r="B440" s="298"/>
      <c r="C440" s="298"/>
      <c r="D440" s="216">
        <v>46667.83</v>
      </c>
      <c r="E440" s="202" t="s">
        <v>2939</v>
      </c>
      <c r="F440" s="21"/>
    </row>
    <row r="441" spans="1:6">
      <c r="A441" s="298" t="s">
        <v>2940</v>
      </c>
      <c r="B441" s="298"/>
      <c r="C441" s="298"/>
      <c r="D441" s="216">
        <v>0</v>
      </c>
      <c r="E441" s="202" t="s">
        <v>2933</v>
      </c>
      <c r="F441" s="21"/>
    </row>
    <row r="442" spans="1:6">
      <c r="A442" s="306" t="s">
        <v>2941</v>
      </c>
      <c r="B442" s="306"/>
      <c r="C442" s="306"/>
      <c r="D442" s="285">
        <v>0</v>
      </c>
      <c r="E442" s="202" t="s">
        <v>2877</v>
      </c>
      <c r="F442" s="21"/>
    </row>
    <row r="443" spans="1:6">
      <c r="A443" s="306" t="s">
        <v>2942</v>
      </c>
      <c r="B443" s="306"/>
      <c r="C443" s="306"/>
      <c r="D443" s="285">
        <f>D444+D445-D446</f>
        <v>290191.92000000004</v>
      </c>
      <c r="E443" s="202" t="s">
        <v>2877</v>
      </c>
      <c r="F443" s="21"/>
    </row>
    <row r="444" spans="1:6">
      <c r="A444" s="298" t="s">
        <v>2943</v>
      </c>
      <c r="B444" s="298"/>
      <c r="C444" s="298"/>
      <c r="D444" s="216">
        <v>253840.74</v>
      </c>
      <c r="E444" s="202" t="s">
        <v>2944</v>
      </c>
      <c r="F444" s="21"/>
    </row>
    <row r="445" spans="1:6">
      <c r="A445" s="298" t="s">
        <v>2945</v>
      </c>
      <c r="B445" s="298"/>
      <c r="C445" s="298"/>
      <c r="D445" s="216">
        <v>104591.52</v>
      </c>
      <c r="E445" s="202" t="s">
        <v>2946</v>
      </c>
      <c r="F445" s="21"/>
    </row>
    <row r="446" spans="1:6">
      <c r="A446" s="298" t="s">
        <v>2947</v>
      </c>
      <c r="B446" s="298"/>
      <c r="C446" s="298"/>
      <c r="D446" s="216">
        <v>68240.34</v>
      </c>
      <c r="E446" s="202" t="s">
        <v>2946</v>
      </c>
      <c r="F446" s="21"/>
    </row>
    <row r="447" spans="1:6">
      <c r="A447" s="298" t="s">
        <v>2948</v>
      </c>
      <c r="B447" s="298"/>
      <c r="C447" s="298"/>
      <c r="D447" s="216">
        <v>0</v>
      </c>
      <c r="E447" s="202" t="s">
        <v>2949</v>
      </c>
      <c r="F447" s="21"/>
    </row>
    <row r="448" spans="1:6">
      <c r="A448" s="306" t="s">
        <v>2950</v>
      </c>
      <c r="B448" s="306"/>
      <c r="C448" s="306"/>
      <c r="D448" s="285">
        <f>D401-D402-D408+D411+D413+D423-D432-D443</f>
        <v>696633.6599999998</v>
      </c>
      <c r="E448" s="202" t="s">
        <v>2877</v>
      </c>
      <c r="F448" s="21"/>
    </row>
    <row r="449" spans="1:7">
      <c r="A449" s="306" t="s">
        <v>2951</v>
      </c>
      <c r="B449" s="306"/>
      <c r="C449" s="306"/>
      <c r="D449" s="285">
        <f>_xlfn.CEILING.MATH(D448*19%)</f>
        <v>132361</v>
      </c>
      <c r="E449" s="202" t="s">
        <v>2877</v>
      </c>
      <c r="F449" s="21"/>
    </row>
    <row r="450" spans="1:7">
      <c r="A450" s="21"/>
      <c r="B450" s="21"/>
      <c r="C450" s="21"/>
      <c r="D450" s="21"/>
      <c r="E450" s="21"/>
      <c r="F450" s="21"/>
    </row>
    <row r="451" spans="1:7" ht="43.2" customHeight="1">
      <c r="A451" s="301" t="s">
        <v>2952</v>
      </c>
      <c r="B451" s="301"/>
      <c r="C451" s="301"/>
      <c r="D451" s="301"/>
      <c r="E451" s="301"/>
      <c r="F451" s="301"/>
    </row>
    <row r="452" spans="1:7">
      <c r="A452" s="21"/>
      <c r="B452" s="21"/>
      <c r="C452" s="21"/>
      <c r="D452" s="21"/>
      <c r="E452" s="21"/>
      <c r="F452" s="21"/>
    </row>
    <row r="453" spans="1:7">
      <c r="A453" s="21"/>
      <c r="B453" s="21"/>
      <c r="C453" s="21"/>
      <c r="D453" s="21"/>
      <c r="E453" s="21"/>
      <c r="F453" s="21"/>
    </row>
    <row r="454" spans="1:7">
      <c r="A454" s="307" t="s">
        <v>2953</v>
      </c>
      <c r="B454" s="307"/>
      <c r="C454" s="307"/>
      <c r="D454" s="307"/>
      <c r="E454" s="307"/>
      <c r="F454" s="307"/>
    </row>
    <row r="455" spans="1:7" ht="18.600000000000001" customHeight="1">
      <c r="A455" s="307"/>
      <c r="B455" s="307"/>
      <c r="C455" s="307"/>
      <c r="D455" s="307"/>
      <c r="E455" s="307"/>
      <c r="F455" s="307"/>
    </row>
    <row r="457" spans="1:7" ht="15" customHeight="1">
      <c r="A457" s="343" t="s">
        <v>2954</v>
      </c>
      <c r="B457" s="343"/>
      <c r="C457" s="343"/>
      <c r="D457" s="343"/>
      <c r="E457" s="343"/>
    </row>
    <row r="458" spans="1:7" ht="15" customHeight="1">
      <c r="A458" s="343" t="s">
        <v>2955</v>
      </c>
      <c r="B458" s="343" t="s">
        <v>2956</v>
      </c>
      <c r="C458" s="343"/>
      <c r="D458" s="343" t="s">
        <v>2957</v>
      </c>
      <c r="E458" s="343"/>
    </row>
    <row r="459" spans="1:7" ht="40.799999999999997">
      <c r="A459" s="343"/>
      <c r="B459" s="204" t="s">
        <v>2958</v>
      </c>
      <c r="C459" s="204" t="s">
        <v>2959</v>
      </c>
      <c r="D459" s="204" t="s">
        <v>2958</v>
      </c>
      <c r="E459" s="204" t="s">
        <v>2959</v>
      </c>
    </row>
    <row r="460" spans="1:7" ht="26.4">
      <c r="A460" s="204" t="s">
        <v>2960</v>
      </c>
      <c r="B460" s="216">
        <f>Bilans!H8</f>
        <v>0</v>
      </c>
      <c r="C460" s="216">
        <v>0</v>
      </c>
      <c r="D460" s="216">
        <v>0</v>
      </c>
      <c r="E460" s="216">
        <v>0</v>
      </c>
      <c r="G460" s="287" t="s">
        <v>2759</v>
      </c>
    </row>
    <row r="461" spans="1:7">
      <c r="A461" s="204" t="s">
        <v>2961</v>
      </c>
      <c r="B461" s="216">
        <f>Bilans!D12</f>
        <v>125550</v>
      </c>
      <c r="C461" s="216">
        <v>3500</v>
      </c>
      <c r="D461" s="216">
        <v>0</v>
      </c>
      <c r="E461" s="216">
        <v>0</v>
      </c>
      <c r="G461" s="70" t="str">
        <f>G382</f>
        <v>Stan na 
31.12.2025</v>
      </c>
    </row>
    <row r="462" spans="1:7" ht="26.4">
      <c r="A462" s="204" t="s">
        <v>2962</v>
      </c>
      <c r="B462" s="216">
        <f>SUM(B463:B465)</f>
        <v>45062.96</v>
      </c>
      <c r="C462" s="216">
        <f t="shared" ref="C462:E462" si="49">SUM(C463:C465)</f>
        <v>79750</v>
      </c>
      <c r="D462" s="216">
        <f t="shared" si="49"/>
        <v>0</v>
      </c>
      <c r="E462" s="216">
        <f t="shared" si="49"/>
        <v>0</v>
      </c>
      <c r="G462" s="213">
        <f>B462-'RZiS Por. '!C88-Bilans!H20</f>
        <v>45062.96</v>
      </c>
    </row>
    <row r="463" spans="1:7" ht="26.4">
      <c r="A463" s="204" t="s">
        <v>2963</v>
      </c>
      <c r="B463" s="216">
        <f>33710.63</f>
        <v>33710.629999999997</v>
      </c>
      <c r="C463" s="216">
        <v>79750</v>
      </c>
      <c r="D463" s="216">
        <v>0</v>
      </c>
      <c r="E463" s="216">
        <v>0</v>
      </c>
    </row>
    <row r="464" spans="1:7">
      <c r="A464" s="204" t="s">
        <v>2964</v>
      </c>
      <c r="B464" s="216">
        <v>0</v>
      </c>
      <c r="C464" s="216">
        <v>0</v>
      </c>
      <c r="D464" s="216">
        <v>0</v>
      </c>
      <c r="E464" s="216">
        <v>0</v>
      </c>
    </row>
    <row r="465" spans="1:6" ht="26.4">
      <c r="A465" s="204" t="s">
        <v>2965</v>
      </c>
      <c r="B465" s="216">
        <v>11352.33</v>
      </c>
      <c r="C465" s="216">
        <v>0</v>
      </c>
      <c r="D465" s="216">
        <v>0</v>
      </c>
      <c r="E465" s="216">
        <v>0</v>
      </c>
    </row>
    <row r="466" spans="1:6" ht="39.6">
      <c r="A466" s="204" t="s">
        <v>2966</v>
      </c>
      <c r="B466" s="216">
        <v>0</v>
      </c>
      <c r="C466" s="216">
        <v>0</v>
      </c>
      <c r="D466" s="216">
        <v>0</v>
      </c>
      <c r="E466" s="216">
        <v>0</v>
      </c>
    </row>
    <row r="467" spans="1:6" ht="39.6">
      <c r="A467" s="204" t="s">
        <v>2967</v>
      </c>
      <c r="B467" s="216">
        <v>0</v>
      </c>
      <c r="C467" s="216">
        <v>0</v>
      </c>
      <c r="D467" s="216">
        <v>0</v>
      </c>
      <c r="E467" s="216">
        <v>0</v>
      </c>
    </row>
    <row r="469" spans="1:6" ht="28.2" customHeight="1">
      <c r="A469" s="302" t="s">
        <v>2968</v>
      </c>
      <c r="B469" s="302"/>
      <c r="C469" s="302"/>
      <c r="D469" s="302"/>
      <c r="E469" s="302"/>
      <c r="F469" s="302"/>
    </row>
    <row r="472" spans="1:6">
      <c r="A472" s="307" t="s">
        <v>2969</v>
      </c>
      <c r="B472" s="307"/>
      <c r="C472" s="307"/>
      <c r="D472" s="307"/>
      <c r="E472" s="307"/>
      <c r="F472" s="307"/>
    </row>
    <row r="473" spans="1:6" ht="22.2" customHeight="1">
      <c r="A473" s="307"/>
      <c r="B473" s="307"/>
      <c r="C473" s="307"/>
      <c r="D473" s="307"/>
      <c r="E473" s="307"/>
      <c r="F473" s="307"/>
    </row>
    <row r="475" spans="1:6" ht="14.4" customHeight="1">
      <c r="A475" s="300" t="s">
        <v>2970</v>
      </c>
      <c r="B475" s="300"/>
      <c r="C475" s="300"/>
      <c r="D475" s="300"/>
    </row>
    <row r="476" spans="1:6" ht="42.6" customHeight="1">
      <c r="A476" s="300" t="s">
        <v>2971</v>
      </c>
      <c r="B476" s="300"/>
      <c r="C476" s="300"/>
      <c r="D476" s="207" t="str">
        <f>F11</f>
        <v>Stan na 
31.12.2025</v>
      </c>
      <c r="E476" s="207" t="str">
        <f>F41</f>
        <v>Stan na 
31.12.2024</v>
      </c>
      <c r="F476" s="208" t="s">
        <v>2972</v>
      </c>
    </row>
    <row r="477" spans="1:6" ht="27" customHeight="1">
      <c r="A477" s="300" t="s">
        <v>2973</v>
      </c>
      <c r="B477" s="300"/>
      <c r="C477" s="300"/>
      <c r="D477" s="204">
        <v>395.17</v>
      </c>
      <c r="E477" s="204">
        <v>556.94000000000005</v>
      </c>
      <c r="F477" s="204">
        <f>D477-E477</f>
        <v>-161.77000000000004</v>
      </c>
    </row>
    <row r="478" spans="1:6">
      <c r="A478" s="300" t="s">
        <v>2974</v>
      </c>
      <c r="B478" s="300"/>
      <c r="C478" s="300"/>
      <c r="D478" s="204">
        <f>SUM(D479:D483)</f>
        <v>679635.48</v>
      </c>
      <c r="E478" s="204">
        <f t="shared" ref="E478" si="50">SUM(E479:E483)</f>
        <v>17837.96</v>
      </c>
      <c r="F478" s="204">
        <f t="shared" ref="F478:F483" si="51">D478-E478</f>
        <v>661797.52</v>
      </c>
    </row>
    <row r="479" spans="1:6">
      <c r="A479" s="300" t="s">
        <v>2975</v>
      </c>
      <c r="B479" s="300"/>
      <c r="C479" s="300"/>
      <c r="D479" s="204">
        <v>675351.51</v>
      </c>
      <c r="E479" s="204">
        <v>1955.39</v>
      </c>
      <c r="F479" s="204">
        <f t="shared" si="51"/>
        <v>673396.12</v>
      </c>
    </row>
    <row r="480" spans="1:6">
      <c r="A480" s="300" t="s">
        <v>2976</v>
      </c>
      <c r="B480" s="300"/>
      <c r="C480" s="300"/>
      <c r="D480" s="204">
        <v>4283.97</v>
      </c>
      <c r="E480" s="204">
        <v>15842.16</v>
      </c>
      <c r="F480" s="204">
        <f t="shared" si="51"/>
        <v>-11558.189999999999</v>
      </c>
    </row>
    <row r="481" spans="1:8">
      <c r="A481" s="300" t="s">
        <v>2977</v>
      </c>
      <c r="B481" s="300"/>
      <c r="C481" s="300"/>
      <c r="D481" s="204">
        <v>0</v>
      </c>
      <c r="E481" s="204">
        <v>40.409999999999997</v>
      </c>
      <c r="F481" s="204">
        <f t="shared" si="51"/>
        <v>-40.409999999999997</v>
      </c>
    </row>
    <row r="482" spans="1:8">
      <c r="A482" s="300" t="s">
        <v>2978</v>
      </c>
      <c r="B482" s="300"/>
      <c r="C482" s="300"/>
      <c r="D482" s="204">
        <v>0</v>
      </c>
      <c r="E482" s="204">
        <v>0</v>
      </c>
      <c r="F482" s="204">
        <f t="shared" si="51"/>
        <v>0</v>
      </c>
      <c r="G482" s="305" t="s">
        <v>2759</v>
      </c>
      <c r="H482" s="305"/>
    </row>
    <row r="483" spans="1:8">
      <c r="A483" s="300" t="s">
        <v>2979</v>
      </c>
      <c r="B483" s="300"/>
      <c r="C483" s="300"/>
      <c r="D483" s="204">
        <v>0</v>
      </c>
      <c r="E483" s="204">
        <v>0</v>
      </c>
      <c r="F483" s="204">
        <f t="shared" si="51"/>
        <v>0</v>
      </c>
      <c r="G483" s="70" t="str">
        <f>G382</f>
        <v>Stan na 
31.12.2025</v>
      </c>
      <c r="H483" s="70" t="str">
        <f>H382</f>
        <v>Stan na 
31.12.2024</v>
      </c>
    </row>
    <row r="484" spans="1:8">
      <c r="A484" s="300" t="s">
        <v>2980</v>
      </c>
      <c r="B484" s="300"/>
      <c r="C484" s="300"/>
      <c r="D484" s="204">
        <f>SUM(D477,D478)</f>
        <v>680030.65</v>
      </c>
      <c r="E484" s="204">
        <f t="shared" ref="E484:F484" si="52">SUM(E477,E478)</f>
        <v>18394.899999999998</v>
      </c>
      <c r="F484" s="204">
        <f t="shared" si="52"/>
        <v>661635.75</v>
      </c>
      <c r="G484" s="213">
        <f>D484-Bilans!D87</f>
        <v>0</v>
      </c>
      <c r="H484" s="213">
        <f>E484-Bilans!C87</f>
        <v>0</v>
      </c>
    </row>
    <row r="485" spans="1:8">
      <c r="A485" s="205"/>
      <c r="B485" s="205"/>
      <c r="C485" s="205"/>
      <c r="D485" s="206"/>
      <c r="E485" s="206"/>
      <c r="F485" s="206"/>
      <c r="G485" s="290"/>
      <c r="H485" s="290"/>
    </row>
    <row r="486" spans="1:8">
      <c r="A486" s="300" t="s">
        <v>2981</v>
      </c>
      <c r="B486" s="300"/>
      <c r="C486" s="300"/>
      <c r="D486" s="204">
        <f>'CF mp'!C11</f>
        <v>172660.91</v>
      </c>
      <c r="E486" s="206"/>
      <c r="F486" s="206"/>
      <c r="G486" s="213">
        <f>D486-'CF mp'!C11</f>
        <v>0</v>
      </c>
    </row>
    <row r="487" spans="1:8">
      <c r="A487" s="300"/>
      <c r="B487" s="300"/>
      <c r="C487" s="300"/>
      <c r="D487" s="204"/>
      <c r="E487" s="206"/>
      <c r="F487" s="206"/>
    </row>
    <row r="488" spans="1:8">
      <c r="A488" s="300" t="s">
        <v>2982</v>
      </c>
      <c r="B488" s="300"/>
      <c r="C488" s="300"/>
      <c r="D488" s="204">
        <f>'CF mp'!C18</f>
        <v>-500000</v>
      </c>
      <c r="E488" s="206"/>
      <c r="F488" s="206"/>
    </row>
    <row r="489" spans="1:8">
      <c r="A489" s="300" t="s">
        <v>2983</v>
      </c>
      <c r="B489" s="300"/>
      <c r="C489" s="300"/>
      <c r="D489" s="204">
        <v>0</v>
      </c>
      <c r="E489" s="206"/>
      <c r="F489" s="206"/>
      <c r="G489" s="213">
        <f>D488-'CF mp'!C18</f>
        <v>0</v>
      </c>
    </row>
    <row r="490" spans="1:8" ht="31.2" customHeight="1">
      <c r="A490" s="300" t="s">
        <v>2984</v>
      </c>
      <c r="B490" s="300"/>
      <c r="C490" s="300"/>
      <c r="D490" s="204">
        <v>0</v>
      </c>
      <c r="E490" s="206"/>
      <c r="F490" s="206"/>
    </row>
    <row r="491" spans="1:8">
      <c r="A491" s="205"/>
      <c r="B491" s="205"/>
      <c r="C491" s="205"/>
      <c r="D491" s="206"/>
      <c r="E491" s="206"/>
      <c r="F491" s="206"/>
      <c r="G491" s="213">
        <f>D492-'CF mp'!C16</f>
        <v>0</v>
      </c>
    </row>
    <row r="492" spans="1:8">
      <c r="A492" s="300" t="s">
        <v>2985</v>
      </c>
      <c r="B492" s="300"/>
      <c r="C492" s="300"/>
      <c r="D492" s="204">
        <f>-D493</f>
        <v>0</v>
      </c>
      <c r="E492" s="206"/>
      <c r="F492" s="206"/>
    </row>
    <row r="493" spans="1:8">
      <c r="A493" s="299" t="s">
        <v>2986</v>
      </c>
      <c r="B493" s="299"/>
      <c r="C493" s="299"/>
      <c r="D493" s="204">
        <f>Bilans!E50</f>
        <v>0</v>
      </c>
      <c r="E493" s="206"/>
      <c r="F493" s="206"/>
    </row>
    <row r="494" spans="1:8" ht="41.4" customHeight="1">
      <c r="A494" s="299" t="s">
        <v>2987</v>
      </c>
      <c r="B494" s="299"/>
      <c r="C494" s="299"/>
      <c r="D494" s="204">
        <v>0</v>
      </c>
      <c r="E494" s="206"/>
      <c r="F494" s="206"/>
    </row>
    <row r="495" spans="1:8">
      <c r="A495" s="205"/>
      <c r="B495" s="205"/>
      <c r="C495" s="205"/>
      <c r="D495" s="206"/>
      <c r="E495" s="206"/>
      <c r="F495" s="206"/>
    </row>
    <row r="496" spans="1:8">
      <c r="A496" s="300" t="s">
        <v>2988</v>
      </c>
      <c r="B496" s="300"/>
      <c r="C496" s="300"/>
      <c r="D496" s="204">
        <f>SUM(D497:D499)</f>
        <v>-9249.0199999999968</v>
      </c>
      <c r="E496" s="206"/>
      <c r="F496" s="206"/>
      <c r="G496" s="213">
        <f>D496-'CF mp'!C13</f>
        <v>0</v>
      </c>
    </row>
    <row r="497" spans="1:7">
      <c r="A497" s="299" t="s">
        <v>2989</v>
      </c>
      <c r="B497" s="299"/>
      <c r="C497" s="299"/>
      <c r="D497" s="204">
        <f>-('CF mp'!H20)</f>
        <v>-60651.079999999994</v>
      </c>
      <c r="E497" s="206"/>
      <c r="F497" s="206"/>
    </row>
    <row r="498" spans="1:7">
      <c r="A498" s="299" t="s">
        <v>2990</v>
      </c>
      <c r="B498" s="299"/>
      <c r="C498" s="299"/>
      <c r="D498" s="204">
        <f>'CF mp'!H9+Bilans!H125+Bilans!H126</f>
        <v>51402.06</v>
      </c>
      <c r="E498" s="206"/>
      <c r="F498" s="206"/>
    </row>
    <row r="499" spans="1:7">
      <c r="A499" s="299" t="s">
        <v>2991</v>
      </c>
      <c r="B499" s="299"/>
      <c r="C499" s="299"/>
      <c r="D499" s="204">
        <f>-Bilans!H81+Bilans!H141</f>
        <v>0</v>
      </c>
      <c r="E499" s="206"/>
      <c r="F499" s="206"/>
    </row>
    <row r="500" spans="1:7">
      <c r="A500" s="289"/>
      <c r="B500" s="289"/>
      <c r="C500" s="289"/>
      <c r="D500" s="206"/>
      <c r="E500" s="206"/>
      <c r="F500" s="206"/>
    </row>
    <row r="501" spans="1:7" ht="12.6" customHeight="1">
      <c r="A501" s="300" t="s">
        <v>2992</v>
      </c>
      <c r="B501" s="300"/>
      <c r="C501" s="300"/>
      <c r="D501" s="204">
        <f>-D502</f>
        <v>0</v>
      </c>
      <c r="E501" s="206"/>
      <c r="F501" s="206"/>
      <c r="G501" s="213">
        <f>D501-'CF mp'!C17</f>
        <v>0</v>
      </c>
    </row>
    <row r="502" spans="1:7">
      <c r="A502" s="299" t="s">
        <v>2993</v>
      </c>
      <c r="B502" s="299"/>
      <c r="C502" s="299"/>
      <c r="D502" s="204">
        <f>-'CF mp'!C17</f>
        <v>0</v>
      </c>
      <c r="E502" s="206"/>
      <c r="F502" s="206"/>
    </row>
    <row r="503" spans="1:7" ht="30.6" customHeight="1">
      <c r="A503" s="299" t="s">
        <v>2994</v>
      </c>
      <c r="B503" s="299"/>
      <c r="C503" s="299"/>
      <c r="D503" s="204">
        <v>0</v>
      </c>
      <c r="E503" s="206"/>
      <c r="F503" s="206"/>
    </row>
    <row r="504" spans="1:7">
      <c r="A504" s="289"/>
      <c r="B504" s="289"/>
      <c r="C504" s="289"/>
      <c r="D504" s="206"/>
      <c r="E504" s="206"/>
      <c r="F504" s="206"/>
    </row>
    <row r="505" spans="1:7" ht="12.6" customHeight="1">
      <c r="A505" s="300" t="s">
        <v>2995</v>
      </c>
      <c r="B505" s="300"/>
      <c r="C505" s="300"/>
      <c r="D505" s="204">
        <f>SUM(D506:D507)</f>
        <v>0</v>
      </c>
      <c r="E505" s="206"/>
      <c r="F505" s="206"/>
      <c r="G505" s="213">
        <f>D505-'CF mp'!C15</f>
        <v>0</v>
      </c>
    </row>
    <row r="506" spans="1:7">
      <c r="A506" s="299" t="s">
        <v>2996</v>
      </c>
      <c r="B506" s="299"/>
      <c r="C506" s="299"/>
      <c r="D506" s="204">
        <f>Bilans!E109</f>
        <v>0</v>
      </c>
      <c r="E506" s="206"/>
      <c r="F506" s="206"/>
    </row>
    <row r="507" spans="1:7" ht="30.6" customHeight="1">
      <c r="A507" s="299" t="s">
        <v>2997</v>
      </c>
      <c r="B507" s="299"/>
      <c r="C507" s="299"/>
      <c r="D507" s="204">
        <v>0</v>
      </c>
      <c r="E507" s="206"/>
      <c r="F507" s="206"/>
    </row>
    <row r="508" spans="1:7">
      <c r="A508" s="289"/>
      <c r="B508" s="289"/>
      <c r="C508" s="289"/>
      <c r="D508" s="206"/>
      <c r="E508" s="206"/>
      <c r="F508" s="206"/>
    </row>
    <row r="509" spans="1:7" ht="12.6" customHeight="1">
      <c r="A509" s="300" t="s">
        <v>2998</v>
      </c>
      <c r="B509" s="300"/>
      <c r="C509" s="300"/>
      <c r="D509" s="204">
        <f>SUM(D510)</f>
        <v>-185087.75</v>
      </c>
      <c r="E509" s="206"/>
      <c r="F509" s="206"/>
      <c r="G509" s="213">
        <f>D509-'CF mp'!C14</f>
        <v>0</v>
      </c>
    </row>
    <row r="510" spans="1:7" ht="28.2" customHeight="1">
      <c r="A510" s="299" t="s">
        <v>2999</v>
      </c>
      <c r="B510" s="299"/>
      <c r="C510" s="299"/>
      <c r="D510" s="204">
        <f>'CF mp'!C14</f>
        <v>-185087.75</v>
      </c>
      <c r="E510" s="206"/>
      <c r="F510" s="206"/>
    </row>
    <row r="511" spans="1:7">
      <c r="A511" s="289"/>
      <c r="B511" s="289"/>
      <c r="C511" s="289"/>
      <c r="D511" s="206"/>
      <c r="E511" s="206"/>
      <c r="F511" s="206"/>
    </row>
    <row r="512" spans="1:7" ht="12.6" customHeight="1">
      <c r="A512" s="300" t="s">
        <v>3000</v>
      </c>
      <c r="B512" s="300"/>
      <c r="C512" s="300"/>
      <c r="D512" s="204">
        <f>-D513+D514</f>
        <v>0</v>
      </c>
      <c r="E512" s="206"/>
      <c r="F512" s="206"/>
      <c r="G512" s="213">
        <f>D512-'CF mp'!C19</f>
        <v>0</v>
      </c>
    </row>
    <row r="513" spans="1:6" ht="33" customHeight="1">
      <c r="A513" s="299" t="s">
        <v>3001</v>
      </c>
      <c r="B513" s="299"/>
      <c r="C513" s="299"/>
      <c r="D513" s="204">
        <f>Bilans!E91+Bilans!E46</f>
        <v>0</v>
      </c>
      <c r="E513" s="206"/>
      <c r="F513" s="206"/>
    </row>
    <row r="514" spans="1:6" ht="28.2" customHeight="1">
      <c r="A514" s="299" t="s">
        <v>3002</v>
      </c>
      <c r="B514" s="299"/>
      <c r="C514" s="299"/>
      <c r="D514" s="204">
        <f>Bilans!E150</f>
        <v>0</v>
      </c>
      <c r="E514" s="206"/>
      <c r="F514" s="206"/>
    </row>
    <row r="515" spans="1:6">
      <c r="A515" s="289"/>
      <c r="B515" s="289"/>
      <c r="C515" s="289"/>
      <c r="D515" s="206"/>
      <c r="E515" s="206"/>
      <c r="F515" s="206"/>
    </row>
    <row r="516" spans="1:6">
      <c r="A516" s="300" t="s">
        <v>3003</v>
      </c>
      <c r="B516" s="300"/>
      <c r="C516" s="300"/>
      <c r="D516" s="204" t="s">
        <v>2877</v>
      </c>
      <c r="E516" s="206"/>
      <c r="F516" s="206"/>
    </row>
    <row r="517" spans="1:6" ht="100.2" customHeight="1">
      <c r="A517" s="300" t="s">
        <v>3004</v>
      </c>
      <c r="B517" s="300"/>
      <c r="C517" s="300"/>
      <c r="D517" s="204" t="s">
        <v>2877</v>
      </c>
      <c r="E517" s="206"/>
      <c r="F517" s="206"/>
    </row>
    <row r="518" spans="1:6">
      <c r="A518" s="300" t="s">
        <v>3005</v>
      </c>
      <c r="B518" s="300"/>
      <c r="C518" s="300"/>
      <c r="D518" s="204">
        <f>'RZiS Por. '!C57</f>
        <v>120287.51</v>
      </c>
      <c r="E518" s="206"/>
      <c r="F518" s="206"/>
    </row>
    <row r="519" spans="1:6" ht="27.6" customHeight="1">
      <c r="A519" s="300" t="s">
        <v>3006</v>
      </c>
      <c r="B519" s="300"/>
      <c r="C519" s="300"/>
      <c r="D519" s="204">
        <f>-Bilans!F110</f>
        <v>0</v>
      </c>
      <c r="E519" s="206"/>
      <c r="F519" s="206"/>
    </row>
    <row r="520" spans="1:6" ht="43.95" customHeight="1">
      <c r="A520" s="300" t="s">
        <v>3007</v>
      </c>
      <c r="B520" s="300"/>
      <c r="C520" s="300"/>
      <c r="D520" s="204">
        <f>Bilans!E46</f>
        <v>0</v>
      </c>
      <c r="E520" s="206"/>
      <c r="F520" s="206"/>
    </row>
    <row r="521" spans="1:6" ht="27.6" customHeight="1">
      <c r="A521" s="300" t="s">
        <v>3008</v>
      </c>
      <c r="B521" s="300"/>
      <c r="C521" s="300"/>
      <c r="D521" s="204">
        <f>'RZiS Por. '!C58</f>
        <v>132360</v>
      </c>
      <c r="E521" s="206"/>
      <c r="F521" s="206"/>
    </row>
    <row r="522" spans="1:6">
      <c r="A522" s="300" t="s">
        <v>3009</v>
      </c>
      <c r="B522" s="300"/>
      <c r="C522" s="300"/>
      <c r="D522" s="204">
        <f>'RZiS Por. '!C58</f>
        <v>132360</v>
      </c>
      <c r="E522" s="206"/>
      <c r="F522" s="206"/>
    </row>
    <row r="523" spans="1:6">
      <c r="A523" s="300" t="s">
        <v>3010</v>
      </c>
      <c r="B523" s="300"/>
      <c r="C523" s="300"/>
      <c r="D523" s="204">
        <v>0</v>
      </c>
      <c r="E523" s="206"/>
      <c r="F523" s="206"/>
    </row>
    <row r="524" spans="1:6">
      <c r="A524" s="300" t="s">
        <v>3011</v>
      </c>
      <c r="B524" s="300"/>
      <c r="C524" s="300"/>
      <c r="D524" s="204">
        <f>D521-D525</f>
        <v>79892</v>
      </c>
      <c r="E524" s="206"/>
      <c r="F524" s="206"/>
    </row>
    <row r="525" spans="1:6">
      <c r="A525" s="300" t="s">
        <v>3012</v>
      </c>
      <c r="B525" s="300"/>
      <c r="C525" s="300"/>
      <c r="D525" s="204">
        <v>52468</v>
      </c>
      <c r="E525" s="206"/>
      <c r="F525" s="206"/>
    </row>
    <row r="527" spans="1:6" ht="18.600000000000001" customHeight="1">
      <c r="A527" s="307" t="s">
        <v>3013</v>
      </c>
      <c r="B527" s="307"/>
      <c r="C527" s="307"/>
      <c r="D527" s="307"/>
      <c r="E527" s="307"/>
      <c r="F527" s="307"/>
    </row>
    <row r="528" spans="1:6" ht="31.2" customHeight="1">
      <c r="A528" s="307"/>
      <c r="B528" s="307"/>
      <c r="C528" s="307"/>
      <c r="D528" s="307"/>
      <c r="E528" s="307"/>
      <c r="F528" s="307"/>
    </row>
    <row r="529" spans="1:6">
      <c r="A529" s="40" t="s">
        <v>3014</v>
      </c>
    </row>
    <row r="530" spans="1:6">
      <c r="A530" s="307" t="s">
        <v>3015</v>
      </c>
      <c r="B530" s="307"/>
      <c r="C530" s="307"/>
      <c r="D530" s="307"/>
      <c r="E530" s="307"/>
      <c r="F530" s="307"/>
    </row>
    <row r="531" spans="1:6" ht="23.4" customHeight="1">
      <c r="A531" s="307"/>
      <c r="B531" s="307"/>
      <c r="C531" s="307"/>
      <c r="D531" s="307"/>
      <c r="E531" s="307"/>
      <c r="F531" s="307"/>
    </row>
    <row r="532" spans="1:6" ht="25.95" customHeight="1">
      <c r="A532" s="203"/>
      <c r="B532" s="39" t="str">
        <f>G359</f>
        <v>Stan na 
31.12.2025</v>
      </c>
      <c r="C532" s="39" t="str">
        <f>H359</f>
        <v>Stan na 
31.12.2024</v>
      </c>
    </row>
    <row r="533" spans="1:6">
      <c r="A533" s="203" t="s">
        <v>3016</v>
      </c>
      <c r="B533" s="268">
        <v>89.9</v>
      </c>
      <c r="C533" s="268">
        <v>77</v>
      </c>
    </row>
    <row r="534" spans="1:6">
      <c r="A534" s="35"/>
      <c r="B534" s="268">
        <f>SUM(B533:B533)</f>
        <v>89.9</v>
      </c>
      <c r="C534" s="268">
        <f>SUM(C533:C533)</f>
        <v>77</v>
      </c>
    </row>
    <row r="536" spans="1:6">
      <c r="A536" s="307" t="s">
        <v>3017</v>
      </c>
      <c r="B536" s="307"/>
      <c r="C536" s="307"/>
      <c r="D536" s="307"/>
      <c r="E536" s="307"/>
      <c r="F536" s="307"/>
    </row>
    <row r="537" spans="1:6" ht="45.6" customHeight="1">
      <c r="A537" s="307"/>
      <c r="B537" s="307"/>
      <c r="C537" s="307"/>
      <c r="D537" s="307"/>
      <c r="E537" s="307"/>
      <c r="F537" s="307"/>
    </row>
    <row r="539" spans="1:6" ht="26.4">
      <c r="A539" s="20"/>
      <c r="B539" s="39" t="str">
        <f>B532</f>
        <v>Stan na 
31.12.2025</v>
      </c>
      <c r="C539" s="39" t="str">
        <f>C532</f>
        <v>Stan na 
31.12.2024</v>
      </c>
    </row>
    <row r="540" spans="1:6" ht="26.4">
      <c r="A540" s="202" t="s">
        <v>3018</v>
      </c>
      <c r="B540" s="216">
        <v>216000</v>
      </c>
      <c r="C540" s="216">
        <v>216000</v>
      </c>
    </row>
    <row r="542" spans="1:6">
      <c r="A542" s="307" t="s">
        <v>3019</v>
      </c>
      <c r="B542" s="307"/>
      <c r="C542" s="307"/>
      <c r="D542" s="307"/>
      <c r="E542" s="307"/>
      <c r="F542" s="307"/>
    </row>
    <row r="543" spans="1:6" ht="20.399999999999999" customHeight="1">
      <c r="A543" s="307"/>
      <c r="B543" s="307"/>
      <c r="C543" s="307"/>
      <c r="D543" s="307"/>
      <c r="E543" s="307"/>
      <c r="F543" s="307"/>
    </row>
    <row r="545" spans="1:6" ht="26.4" customHeight="1">
      <c r="A545" s="302" t="s">
        <v>3020</v>
      </c>
      <c r="B545" s="302"/>
      <c r="C545" s="302"/>
      <c r="D545" s="302"/>
      <c r="E545" s="302"/>
      <c r="F545" s="302"/>
    </row>
    <row r="547" spans="1:6">
      <c r="A547" s="307" t="s">
        <v>3021</v>
      </c>
      <c r="B547" s="307"/>
      <c r="C547" s="307"/>
      <c r="D547" s="307"/>
      <c r="E547" s="307"/>
      <c r="F547" s="307"/>
    </row>
    <row r="548" spans="1:6" ht="35.4" customHeight="1">
      <c r="A548" s="307"/>
      <c r="B548" s="307"/>
      <c r="C548" s="307"/>
      <c r="D548" s="307"/>
      <c r="E548" s="307"/>
      <c r="F548" s="307"/>
    </row>
    <row r="550" spans="1:6">
      <c r="A550" s="40" t="s">
        <v>3022</v>
      </c>
    </row>
    <row r="552" spans="1:6">
      <c r="A552" s="307" t="s">
        <v>3023</v>
      </c>
      <c r="B552" s="307"/>
      <c r="C552" s="307"/>
      <c r="D552" s="307"/>
      <c r="E552" s="307"/>
      <c r="F552" s="307"/>
    </row>
    <row r="553" spans="1:6" ht="41.4" customHeight="1">
      <c r="A553" s="307"/>
      <c r="B553" s="307"/>
      <c r="C553" s="307"/>
      <c r="D553" s="307"/>
      <c r="E553" s="307"/>
      <c r="F553" s="307"/>
    </row>
    <row r="555" spans="1:6">
      <c r="A555" s="40" t="s">
        <v>3022</v>
      </c>
    </row>
    <row r="557" spans="1:6">
      <c r="A557" s="307" t="s">
        <v>3024</v>
      </c>
      <c r="B557" s="307"/>
      <c r="C557" s="307"/>
      <c r="D557" s="307"/>
      <c r="E557" s="307"/>
      <c r="F557" s="307"/>
    </row>
    <row r="558" spans="1:6" ht="94.95" customHeight="1">
      <c r="A558" s="307"/>
      <c r="B558" s="307"/>
      <c r="C558" s="307"/>
      <c r="D558" s="307"/>
      <c r="E558" s="307"/>
      <c r="F558" s="307"/>
    </row>
    <row r="560" spans="1:6">
      <c r="A560" s="40" t="s">
        <v>3022</v>
      </c>
    </row>
    <row r="562" spans="1:6">
      <c r="A562" s="307" t="s">
        <v>3025</v>
      </c>
      <c r="B562" s="307"/>
      <c r="C562" s="307"/>
      <c r="D562" s="307"/>
      <c r="E562" s="307"/>
      <c r="F562" s="307"/>
    </row>
    <row r="563" spans="1:6" ht="26.4" customHeight="1">
      <c r="A563" s="307"/>
      <c r="B563" s="307"/>
      <c r="C563" s="307"/>
      <c r="D563" s="307"/>
      <c r="E563" s="307"/>
      <c r="F563" s="307"/>
    </row>
    <row r="565" spans="1:6">
      <c r="A565" s="40" t="s">
        <v>3022</v>
      </c>
    </row>
    <row r="567" spans="1:6">
      <c r="A567" s="307" t="s">
        <v>3026</v>
      </c>
      <c r="B567" s="307"/>
      <c r="C567" s="307"/>
      <c r="D567" s="307"/>
      <c r="E567" s="307"/>
      <c r="F567" s="307"/>
    </row>
    <row r="568" spans="1:6" ht="22.95" customHeight="1">
      <c r="A568" s="307"/>
      <c r="B568" s="307"/>
      <c r="C568" s="307"/>
      <c r="D568" s="307"/>
      <c r="E568" s="307"/>
      <c r="F568" s="307"/>
    </row>
    <row r="570" spans="1:6" ht="106.8">
      <c r="A570" s="202" t="s">
        <v>3027</v>
      </c>
      <c r="B570" s="297" t="s">
        <v>3028</v>
      </c>
      <c r="C570" s="202" t="s">
        <v>3029</v>
      </c>
      <c r="D570" s="202" t="s">
        <v>3030</v>
      </c>
      <c r="E570" s="202" t="s">
        <v>3031</v>
      </c>
    </row>
    <row r="571" spans="1:6" ht="66">
      <c r="A571" s="202" t="s">
        <v>3032</v>
      </c>
      <c r="B571" s="203" t="s">
        <v>3033</v>
      </c>
      <c r="C571" s="216">
        <v>98094.03</v>
      </c>
      <c r="D571" s="216">
        <v>4631.51</v>
      </c>
      <c r="E571" s="203" t="s">
        <v>2877</v>
      </c>
    </row>
    <row r="572" spans="1:6" ht="66">
      <c r="A572" s="202" t="s">
        <v>3034</v>
      </c>
      <c r="B572" s="203" t="s">
        <v>3035</v>
      </c>
      <c r="C572" s="216">
        <v>-52016.47</v>
      </c>
      <c r="D572" s="216">
        <v>31946.03</v>
      </c>
      <c r="E572" s="203" t="s">
        <v>2877</v>
      </c>
    </row>
    <row r="574" spans="1:6">
      <c r="A574" s="307" t="s">
        <v>3036</v>
      </c>
      <c r="B574" s="307"/>
      <c r="C574" s="307"/>
      <c r="D574" s="307"/>
      <c r="E574" s="307"/>
      <c r="F574" s="307"/>
    </row>
    <row r="575" spans="1:6">
      <c r="A575" s="307"/>
      <c r="B575" s="307"/>
      <c r="C575" s="307"/>
      <c r="D575" s="307"/>
      <c r="E575" s="307"/>
      <c r="F575" s="307"/>
    </row>
    <row r="576" spans="1:6" ht="16.8">
      <c r="A576" s="200"/>
      <c r="B576" s="200"/>
      <c r="C576" s="200"/>
      <c r="D576" s="200"/>
      <c r="E576" s="200"/>
      <c r="F576" s="200"/>
    </row>
    <row r="577" spans="2:4">
      <c r="B577" s="305" t="s">
        <v>3037</v>
      </c>
      <c r="C577" s="305"/>
      <c r="D577" s="305"/>
    </row>
    <row r="578" spans="2:4" ht="14.4">
      <c r="B578" s="266" t="s">
        <v>3038</v>
      </c>
      <c r="C578" s="266" t="s">
        <v>3039</v>
      </c>
      <c r="D578" s="266" t="s">
        <v>3040</v>
      </c>
    </row>
    <row r="579" spans="2:4">
      <c r="B579" s="305" t="s">
        <v>3041</v>
      </c>
      <c r="C579" s="305"/>
      <c r="D579" s="305"/>
    </row>
    <row r="580" spans="2:4" ht="12.6" customHeight="1">
      <c r="B580" s="267">
        <v>45658</v>
      </c>
      <c r="C580" s="209" t="s">
        <v>3042</v>
      </c>
      <c r="D580" s="283">
        <v>100</v>
      </c>
    </row>
    <row r="581" spans="2:4" ht="12.6" customHeight="1">
      <c r="B581" s="267">
        <v>45659</v>
      </c>
      <c r="C581" s="209" t="s">
        <v>3043</v>
      </c>
      <c r="D581" s="283">
        <v>60000</v>
      </c>
    </row>
    <row r="582" spans="2:4" ht="12.6" customHeight="1">
      <c r="B582" s="267">
        <v>45666</v>
      </c>
      <c r="C582" s="209" t="s">
        <v>3044</v>
      </c>
      <c r="D582" s="283">
        <v>0</v>
      </c>
    </row>
    <row r="583" spans="2:4" ht="12.6" customHeight="1">
      <c r="B583" s="267">
        <v>45691</v>
      </c>
      <c r="C583" s="209" t="s">
        <v>3045</v>
      </c>
      <c r="D583" s="283">
        <v>100</v>
      </c>
    </row>
    <row r="584" spans="2:4" ht="12.6" customHeight="1">
      <c r="B584" s="267">
        <v>45695</v>
      </c>
      <c r="C584" s="209" t="s">
        <v>3046</v>
      </c>
      <c r="D584" s="283">
        <v>0</v>
      </c>
    </row>
    <row r="585" spans="2:4" ht="12.6" customHeight="1">
      <c r="B585" s="267">
        <v>45695</v>
      </c>
      <c r="C585" s="209" t="s">
        <v>3047</v>
      </c>
      <c r="D585" s="283">
        <v>0</v>
      </c>
    </row>
    <row r="586" spans="2:4" ht="12.6" customHeight="1">
      <c r="B586" s="267">
        <v>45695</v>
      </c>
      <c r="C586" s="209" t="s">
        <v>3048</v>
      </c>
      <c r="D586" s="283">
        <v>60000</v>
      </c>
    </row>
    <row r="587" spans="2:4" ht="12.6" customHeight="1">
      <c r="B587" s="267">
        <v>45695</v>
      </c>
      <c r="C587" s="209" t="s">
        <v>3049</v>
      </c>
      <c r="D587" s="283">
        <v>24072.36</v>
      </c>
    </row>
    <row r="588" spans="2:4" ht="12.6" customHeight="1">
      <c r="B588" s="267">
        <v>45719</v>
      </c>
      <c r="C588" s="209" t="s">
        <v>3050</v>
      </c>
      <c r="D588" s="283">
        <v>100</v>
      </c>
    </row>
    <row r="589" spans="2:4" ht="12.6" customHeight="1">
      <c r="B589" s="267">
        <v>45720</v>
      </c>
      <c r="C589" s="209" t="s">
        <v>3051</v>
      </c>
      <c r="D589" s="283">
        <v>60000</v>
      </c>
    </row>
    <row r="590" spans="2:4" ht="12.6" customHeight="1">
      <c r="B590" s="267">
        <v>45727</v>
      </c>
      <c r="C590" s="209" t="s">
        <v>3052</v>
      </c>
      <c r="D590" s="283">
        <v>0</v>
      </c>
    </row>
    <row r="591" spans="2:4" ht="12.6" customHeight="1">
      <c r="B591" s="267">
        <v>45748</v>
      </c>
      <c r="C591" s="209" t="s">
        <v>3053</v>
      </c>
      <c r="D591" s="283">
        <v>100</v>
      </c>
    </row>
    <row r="592" spans="2:4" ht="12.6" customHeight="1">
      <c r="B592" s="267">
        <v>45748</v>
      </c>
      <c r="C592" s="209" t="s">
        <v>3054</v>
      </c>
      <c r="D592" s="283">
        <v>60000</v>
      </c>
    </row>
    <row r="593" spans="2:4" ht="12.6" customHeight="1">
      <c r="B593" s="267">
        <v>45758</v>
      </c>
      <c r="C593" s="209" t="s">
        <v>3055</v>
      </c>
      <c r="D593" s="283">
        <v>0</v>
      </c>
    </row>
    <row r="594" spans="2:4" ht="12.6" customHeight="1">
      <c r="B594" s="267">
        <v>45779</v>
      </c>
      <c r="C594" s="209" t="s">
        <v>3056</v>
      </c>
      <c r="D594" s="283">
        <v>100</v>
      </c>
    </row>
    <row r="595" spans="2:4" ht="12.6" customHeight="1">
      <c r="B595" s="267">
        <v>45782</v>
      </c>
      <c r="C595" s="209" t="s">
        <v>3057</v>
      </c>
      <c r="D595" s="283">
        <v>60000</v>
      </c>
    </row>
    <row r="596" spans="2:4" ht="12.6" customHeight="1">
      <c r="B596" s="267">
        <v>45803</v>
      </c>
      <c r="C596" s="209" t="s">
        <v>3058</v>
      </c>
      <c r="D596" s="283">
        <v>0</v>
      </c>
    </row>
    <row r="597" spans="2:4" ht="12.6" customHeight="1">
      <c r="B597" s="267">
        <v>45810</v>
      </c>
      <c r="C597" s="209" t="s">
        <v>3059</v>
      </c>
      <c r="D597" s="283">
        <v>100</v>
      </c>
    </row>
    <row r="598" spans="2:4" ht="12.6" customHeight="1">
      <c r="B598" s="267">
        <v>45819</v>
      </c>
      <c r="C598" s="209" t="s">
        <v>3060</v>
      </c>
      <c r="D598" s="283">
        <v>60000</v>
      </c>
    </row>
    <row r="599" spans="2:4" ht="12.6" customHeight="1">
      <c r="B599" s="267">
        <v>45825</v>
      </c>
      <c r="C599" s="209" t="s">
        <v>3061</v>
      </c>
      <c r="D599" s="283">
        <v>0</v>
      </c>
    </row>
    <row r="600" spans="2:4" ht="12.6" customHeight="1">
      <c r="B600" s="267">
        <v>45839</v>
      </c>
      <c r="C600" s="209" t="s">
        <v>3062</v>
      </c>
      <c r="D600" s="283">
        <v>100</v>
      </c>
    </row>
    <row r="601" spans="2:4" ht="12.6" customHeight="1">
      <c r="B601" s="267">
        <v>45853</v>
      </c>
      <c r="C601" s="209" t="s">
        <v>3063</v>
      </c>
      <c r="D601" s="283">
        <v>0</v>
      </c>
    </row>
    <row r="602" spans="2:4" ht="12.6" customHeight="1">
      <c r="B602" s="267">
        <v>45853</v>
      </c>
      <c r="C602" s="209" t="s">
        <v>3064</v>
      </c>
      <c r="D602" s="283">
        <v>60000</v>
      </c>
    </row>
    <row r="603" spans="2:4" ht="12.6" customHeight="1">
      <c r="B603" s="267">
        <v>45870</v>
      </c>
      <c r="C603" s="209" t="s">
        <v>3065</v>
      </c>
      <c r="D603" s="283">
        <v>100</v>
      </c>
    </row>
    <row r="604" spans="2:4" ht="15" customHeight="1">
      <c r="B604" s="267">
        <v>45891</v>
      </c>
      <c r="C604" s="209" t="s">
        <v>3066</v>
      </c>
      <c r="D604" s="283">
        <v>0</v>
      </c>
    </row>
    <row r="605" spans="2:4" ht="12.6" customHeight="1">
      <c r="B605" s="267">
        <v>45891</v>
      </c>
      <c r="C605" s="209" t="s">
        <v>3067</v>
      </c>
      <c r="D605" s="283">
        <v>60000</v>
      </c>
    </row>
    <row r="606" spans="2:4" ht="12.6" customHeight="1">
      <c r="B606" s="267">
        <v>45901</v>
      </c>
      <c r="C606" s="209" t="s">
        <v>3068</v>
      </c>
      <c r="D606" s="283">
        <v>100</v>
      </c>
    </row>
    <row r="607" spans="2:4" ht="12.6" customHeight="1">
      <c r="B607" s="267">
        <v>45911</v>
      </c>
      <c r="C607" s="209" t="s">
        <v>3069</v>
      </c>
      <c r="D607" s="283">
        <v>20000</v>
      </c>
    </row>
    <row r="608" spans="2:4" ht="12.6" customHeight="1">
      <c r="B608" s="267">
        <v>45925</v>
      </c>
      <c r="C608" s="209" t="s">
        <v>3070</v>
      </c>
      <c r="D608" s="283">
        <v>0</v>
      </c>
    </row>
    <row r="609" spans="2:4" ht="12.6" customHeight="1">
      <c r="B609" s="267">
        <v>45931</v>
      </c>
      <c r="C609" s="209" t="s">
        <v>3071</v>
      </c>
      <c r="D609" s="283">
        <v>100</v>
      </c>
    </row>
    <row r="610" spans="2:4" ht="12.6" customHeight="1">
      <c r="B610" s="267">
        <v>45964</v>
      </c>
      <c r="C610" s="209" t="s">
        <v>3072</v>
      </c>
      <c r="D610" s="283">
        <v>100</v>
      </c>
    </row>
    <row r="611" spans="2:4" ht="12.6" customHeight="1">
      <c r="B611" s="267">
        <v>45992</v>
      </c>
      <c r="C611" s="209" t="s">
        <v>3073</v>
      </c>
      <c r="D611" s="283">
        <v>100</v>
      </c>
    </row>
    <row r="612" spans="2:4" ht="12.6" customHeight="1">
      <c r="B612" s="267">
        <v>46000</v>
      </c>
      <c r="C612" s="209" t="s">
        <v>3074</v>
      </c>
      <c r="D612" s="283">
        <v>-20000</v>
      </c>
    </row>
    <row r="614" spans="2:4">
      <c r="B614" s="305" t="s">
        <v>3075</v>
      </c>
      <c r="C614" s="305"/>
      <c r="D614" s="305"/>
    </row>
    <row r="615" spans="2:4" ht="14.4">
      <c r="B615" s="266" t="s">
        <v>3038</v>
      </c>
      <c r="C615" s="266" t="s">
        <v>3039</v>
      </c>
      <c r="D615" s="266" t="s">
        <v>3040</v>
      </c>
    </row>
    <row r="616" spans="2:4">
      <c r="B616" s="305" t="s">
        <v>3076</v>
      </c>
      <c r="C616" s="305"/>
      <c r="D616" s="305"/>
    </row>
    <row r="617" spans="2:4" ht="12.6" customHeight="1">
      <c r="B617" s="267">
        <v>45658</v>
      </c>
      <c r="C617" s="209" t="s">
        <v>3077</v>
      </c>
      <c r="D617" s="283">
        <v>50</v>
      </c>
    </row>
    <row r="618" spans="2:4" ht="12.6" customHeight="1">
      <c r="B618" s="267">
        <v>45688</v>
      </c>
      <c r="C618" s="209" t="s">
        <v>3078</v>
      </c>
      <c r="D618" s="283">
        <v>930</v>
      </c>
    </row>
    <row r="619" spans="2:4" ht="12.6" customHeight="1">
      <c r="B619" s="267">
        <v>45691</v>
      </c>
      <c r="C619" s="209" t="s">
        <v>3079</v>
      </c>
      <c r="D619" s="283">
        <v>50</v>
      </c>
    </row>
    <row r="620" spans="2:4" ht="12.6" customHeight="1">
      <c r="B620" s="267">
        <v>45716</v>
      </c>
      <c r="C620" s="209" t="s">
        <v>3080</v>
      </c>
      <c r="D620" s="283">
        <v>626</v>
      </c>
    </row>
    <row r="621" spans="2:4" ht="12.6" customHeight="1">
      <c r="B621" s="267">
        <v>45719</v>
      </c>
      <c r="C621" s="209" t="s">
        <v>3081</v>
      </c>
      <c r="D621" s="283">
        <v>50</v>
      </c>
    </row>
    <row r="622" spans="2:4" ht="12.6" customHeight="1">
      <c r="B622" s="267">
        <v>45747</v>
      </c>
      <c r="C622" s="209" t="s">
        <v>3082</v>
      </c>
      <c r="D622" s="283">
        <v>626</v>
      </c>
    </row>
    <row r="623" spans="2:4" ht="12.6" customHeight="1">
      <c r="B623" s="267">
        <v>45748</v>
      </c>
      <c r="C623" s="209" t="s">
        <v>3083</v>
      </c>
      <c r="D623" s="283">
        <v>50</v>
      </c>
    </row>
    <row r="624" spans="2:4" ht="12.6" customHeight="1">
      <c r="B624" s="267">
        <v>45777</v>
      </c>
      <c r="C624" s="209" t="s">
        <v>3084</v>
      </c>
      <c r="D624" s="283">
        <v>626</v>
      </c>
    </row>
    <row r="625" spans="2:4" ht="12.6" customHeight="1">
      <c r="B625" s="267">
        <v>45779</v>
      </c>
      <c r="C625" s="209" t="s">
        <v>3085</v>
      </c>
      <c r="D625" s="283">
        <v>50</v>
      </c>
    </row>
    <row r="626" spans="2:4" ht="12.6" customHeight="1">
      <c r="B626" s="267">
        <v>45807</v>
      </c>
      <c r="C626" s="209" t="s">
        <v>3086</v>
      </c>
      <c r="D626" s="283">
        <v>399</v>
      </c>
    </row>
    <row r="627" spans="2:4" ht="12.6" customHeight="1">
      <c r="B627" s="267">
        <v>45810</v>
      </c>
      <c r="C627" s="209" t="s">
        <v>3087</v>
      </c>
      <c r="D627" s="283">
        <v>50</v>
      </c>
    </row>
    <row r="628" spans="2:4" ht="12.6" customHeight="1">
      <c r="B628" s="267">
        <v>45838</v>
      </c>
      <c r="C628" s="209" t="s">
        <v>3088</v>
      </c>
      <c r="D628" s="283">
        <v>399</v>
      </c>
    </row>
    <row r="629" spans="2:4" ht="12.6" customHeight="1">
      <c r="B629" s="267">
        <v>45839</v>
      </c>
      <c r="C629" s="209" t="s">
        <v>3089</v>
      </c>
      <c r="D629" s="283">
        <v>50</v>
      </c>
    </row>
    <row r="630" spans="2:4" ht="12.6" customHeight="1">
      <c r="B630" s="267">
        <v>45869</v>
      </c>
      <c r="C630" s="209" t="s">
        <v>3090</v>
      </c>
      <c r="D630" s="283">
        <v>399</v>
      </c>
    </row>
    <row r="631" spans="2:4" ht="12.6" customHeight="1">
      <c r="B631" s="267">
        <v>45870</v>
      </c>
      <c r="C631" s="209" t="s">
        <v>3091</v>
      </c>
      <c r="D631" s="283">
        <v>50</v>
      </c>
    </row>
    <row r="632" spans="2:4" ht="12.6" customHeight="1">
      <c r="B632" s="267">
        <v>45898</v>
      </c>
      <c r="C632" s="209" t="s">
        <v>3092</v>
      </c>
      <c r="D632" s="283">
        <v>399</v>
      </c>
    </row>
    <row r="633" spans="2:4" ht="12.6" customHeight="1">
      <c r="B633" s="267">
        <v>45901</v>
      </c>
      <c r="C633" s="209" t="s">
        <v>3093</v>
      </c>
      <c r="D633" s="283">
        <v>50</v>
      </c>
    </row>
    <row r="634" spans="2:4" ht="12.6" customHeight="1">
      <c r="B634" s="267">
        <v>45930</v>
      </c>
      <c r="C634" s="209" t="s">
        <v>3094</v>
      </c>
      <c r="D634" s="283">
        <v>626</v>
      </c>
    </row>
    <row r="635" spans="2:4" ht="12.6" customHeight="1">
      <c r="B635" s="267">
        <v>45931</v>
      </c>
      <c r="C635" s="209" t="s">
        <v>3095</v>
      </c>
      <c r="D635" s="283">
        <v>50</v>
      </c>
    </row>
    <row r="636" spans="2:4" ht="12.6" customHeight="1">
      <c r="B636" s="267">
        <v>45961</v>
      </c>
      <c r="C636" s="209" t="s">
        <v>3096</v>
      </c>
      <c r="D636" s="283">
        <v>626</v>
      </c>
    </row>
    <row r="637" spans="2:4" ht="12.6" customHeight="1">
      <c r="B637" s="267">
        <v>45964</v>
      </c>
      <c r="C637" s="209" t="s">
        <v>3097</v>
      </c>
      <c r="D637" s="283">
        <v>50</v>
      </c>
    </row>
    <row r="638" spans="2:4" ht="12.6" customHeight="1">
      <c r="B638" s="267">
        <v>45989</v>
      </c>
      <c r="C638" s="209" t="s">
        <v>3098</v>
      </c>
      <c r="D638" s="283">
        <v>626</v>
      </c>
    </row>
    <row r="639" spans="2:4" ht="12.6" customHeight="1">
      <c r="B639" s="267">
        <v>45992</v>
      </c>
      <c r="C639" s="209" t="s">
        <v>3099</v>
      </c>
      <c r="D639" s="283">
        <v>50</v>
      </c>
    </row>
    <row r="640" spans="2:4" ht="12.6" customHeight="1">
      <c r="B640" s="267">
        <v>46013</v>
      </c>
      <c r="C640" s="209" t="s">
        <v>3100</v>
      </c>
      <c r="D640" s="283">
        <v>1568.47</v>
      </c>
    </row>
    <row r="641" spans="2:4" ht="12.6" customHeight="1">
      <c r="B641" s="267">
        <v>46022</v>
      </c>
      <c r="C641" s="209" t="s">
        <v>3101</v>
      </c>
      <c r="D641" s="283">
        <v>399</v>
      </c>
    </row>
    <row r="643" spans="2:4">
      <c r="B643" s="305" t="s">
        <v>3102</v>
      </c>
      <c r="C643" s="305"/>
      <c r="D643" s="305"/>
    </row>
    <row r="644" spans="2:4" ht="12.6" customHeight="1">
      <c r="B644" s="267">
        <v>45659</v>
      </c>
      <c r="C644" s="209" t="s">
        <v>3103</v>
      </c>
      <c r="D644" s="283">
        <v>2500</v>
      </c>
    </row>
    <row r="645" spans="2:4" ht="12.6" customHeight="1">
      <c r="B645" s="267">
        <v>45688</v>
      </c>
      <c r="C645" s="209" t="s">
        <v>3104</v>
      </c>
      <c r="D645" s="283">
        <v>12000</v>
      </c>
    </row>
    <row r="646" spans="2:4" ht="12.6" customHeight="1">
      <c r="B646" s="267">
        <v>45688</v>
      </c>
      <c r="C646" s="209" t="s">
        <v>3105</v>
      </c>
      <c r="D646" s="283">
        <v>500</v>
      </c>
    </row>
    <row r="647" spans="2:4" ht="12.6" customHeight="1">
      <c r="B647" s="267">
        <v>45706</v>
      </c>
      <c r="C647" s="209" t="s">
        <v>3106</v>
      </c>
      <c r="D647" s="283">
        <v>1800</v>
      </c>
    </row>
    <row r="648" spans="2:4" ht="12.6" customHeight="1">
      <c r="B648" s="267">
        <v>45716</v>
      </c>
      <c r="C648" s="209" t="s">
        <v>3107</v>
      </c>
      <c r="D648" s="283">
        <v>12000</v>
      </c>
    </row>
    <row r="649" spans="2:4" ht="12.6" customHeight="1">
      <c r="B649" s="267">
        <v>45734</v>
      </c>
      <c r="C649" s="209" t="s">
        <v>3108</v>
      </c>
      <c r="D649" s="283">
        <v>774.06</v>
      </c>
    </row>
    <row r="650" spans="2:4" ht="12.6" customHeight="1">
      <c r="B650" s="267">
        <v>45734</v>
      </c>
      <c r="C650" s="209" t="s">
        <v>3109</v>
      </c>
      <c r="D650" s="283">
        <v>3782.52</v>
      </c>
    </row>
    <row r="651" spans="2:4" ht="12.6" customHeight="1">
      <c r="B651" s="267">
        <v>45734</v>
      </c>
      <c r="C651" s="209" t="s">
        <v>3110</v>
      </c>
      <c r="D651" s="283">
        <v>3622.92</v>
      </c>
    </row>
    <row r="652" spans="2:4" ht="12.6" customHeight="1">
      <c r="B652" s="267">
        <v>45734</v>
      </c>
      <c r="C652" s="209" t="s">
        <v>3111</v>
      </c>
      <c r="D652" s="283">
        <v>710.24</v>
      </c>
    </row>
    <row r="653" spans="2:4" ht="12.6" customHeight="1">
      <c r="B653" s="267">
        <v>45734</v>
      </c>
      <c r="C653" s="209" t="s">
        <v>3112</v>
      </c>
      <c r="D653" s="283">
        <v>735</v>
      </c>
    </row>
    <row r="654" spans="2:4" ht="12.6" customHeight="1">
      <c r="B654" s="267">
        <v>45734</v>
      </c>
      <c r="C654" s="209" t="s">
        <v>3113</v>
      </c>
      <c r="D654" s="283">
        <v>1478.33</v>
      </c>
    </row>
    <row r="655" spans="2:4" ht="12.6" customHeight="1">
      <c r="B655" s="267">
        <v>45734</v>
      </c>
      <c r="C655" s="209" t="s">
        <v>3114</v>
      </c>
      <c r="D655" s="283">
        <v>1133.1600000000001</v>
      </c>
    </row>
    <row r="656" spans="2:4" ht="12.6" customHeight="1">
      <c r="B656" s="267">
        <v>45734</v>
      </c>
      <c r="C656" s="209" t="s">
        <v>3115</v>
      </c>
      <c r="D656" s="283">
        <v>94254.77</v>
      </c>
    </row>
    <row r="657" spans="2:4" ht="12.6" customHeight="1">
      <c r="B657" s="267">
        <v>45736</v>
      </c>
      <c r="C657" s="209" t="s">
        <v>3116</v>
      </c>
      <c r="D657" s="283">
        <v>781.89</v>
      </c>
    </row>
    <row r="658" spans="2:4" ht="12.6" customHeight="1">
      <c r="B658" s="267">
        <v>45747</v>
      </c>
      <c r="C658" s="209" t="s">
        <v>3117</v>
      </c>
      <c r="D658" s="283">
        <v>12000</v>
      </c>
    </row>
    <row r="659" spans="2:4" ht="12.6" customHeight="1">
      <c r="B659" s="267">
        <v>45777</v>
      </c>
      <c r="C659" s="209" t="s">
        <v>3118</v>
      </c>
      <c r="D659" s="283">
        <v>12000</v>
      </c>
    </row>
    <row r="660" spans="2:4" ht="12.6" customHeight="1">
      <c r="B660" s="267">
        <v>45799</v>
      </c>
      <c r="C660" s="209" t="s">
        <v>3119</v>
      </c>
      <c r="D660" s="283">
        <v>1730.4</v>
      </c>
    </row>
    <row r="661" spans="2:4" ht="12.6" customHeight="1">
      <c r="B661" s="267">
        <v>45807</v>
      </c>
      <c r="C661" s="209" t="s">
        <v>3120</v>
      </c>
      <c r="D661" s="283">
        <v>12000</v>
      </c>
    </row>
    <row r="662" spans="2:4" ht="12.6" customHeight="1">
      <c r="B662" s="267">
        <v>45838</v>
      </c>
      <c r="C662" s="209" t="s">
        <v>3121</v>
      </c>
      <c r="D662" s="283">
        <v>12000</v>
      </c>
    </row>
    <row r="663" spans="2:4" ht="12.6" customHeight="1">
      <c r="B663" s="267">
        <v>45860</v>
      </c>
      <c r="C663" s="209" t="s">
        <v>3122</v>
      </c>
      <c r="D663" s="283">
        <v>2163</v>
      </c>
    </row>
    <row r="664" spans="2:4" ht="12.6" customHeight="1">
      <c r="B664" s="267">
        <v>45868</v>
      </c>
      <c r="C664" s="209" t="s">
        <v>3123</v>
      </c>
      <c r="D664" s="283">
        <v>12000</v>
      </c>
    </row>
    <row r="665" spans="2:4" ht="12.6" customHeight="1">
      <c r="B665" s="267">
        <v>45890</v>
      </c>
      <c r="C665" s="209" t="s">
        <v>3124</v>
      </c>
      <c r="D665" s="283">
        <v>5811.44</v>
      </c>
    </row>
    <row r="666" spans="2:4" ht="12.6" customHeight="1">
      <c r="B666" s="267">
        <v>45898</v>
      </c>
      <c r="C666" s="209" t="s">
        <v>3125</v>
      </c>
      <c r="D666" s="283">
        <v>12000</v>
      </c>
    </row>
    <row r="667" spans="2:4" ht="12.6" customHeight="1">
      <c r="B667" s="267">
        <v>45898</v>
      </c>
      <c r="C667" s="209" t="s">
        <v>3126</v>
      </c>
      <c r="D667" s="283">
        <v>3344.36</v>
      </c>
    </row>
    <row r="668" spans="2:4" ht="12.6" customHeight="1">
      <c r="B668" s="267">
        <v>45930</v>
      </c>
      <c r="C668" s="209" t="s">
        <v>3127</v>
      </c>
      <c r="D668" s="283">
        <v>12000</v>
      </c>
    </row>
    <row r="669" spans="2:4" ht="12.6" customHeight="1">
      <c r="B669" s="267">
        <v>45961</v>
      </c>
      <c r="C669" s="209" t="s">
        <v>3128</v>
      </c>
      <c r="D669" s="283">
        <v>12000</v>
      </c>
    </row>
    <row r="670" spans="2:4" ht="12.6" customHeight="1">
      <c r="B670" s="267">
        <v>45989</v>
      </c>
      <c r="C670" s="209" t="s">
        <v>3129</v>
      </c>
      <c r="D670" s="283">
        <v>12000</v>
      </c>
    </row>
    <row r="671" spans="2:4" ht="12.6" customHeight="1">
      <c r="B671" s="267">
        <v>46013</v>
      </c>
      <c r="C671" s="209" t="s">
        <v>3130</v>
      </c>
      <c r="D671" s="283">
        <v>2500</v>
      </c>
    </row>
    <row r="672" spans="2:4" ht="12.6" customHeight="1">
      <c r="B672" s="267">
        <v>46022</v>
      </c>
      <c r="C672" s="209" t="s">
        <v>3131</v>
      </c>
      <c r="D672" s="283">
        <v>12000</v>
      </c>
    </row>
    <row r="674" spans="1:6">
      <c r="B674" s="305" t="s">
        <v>3132</v>
      </c>
      <c r="C674" s="305"/>
      <c r="D674" s="305"/>
      <c r="E674" s="305"/>
    </row>
    <row r="675" spans="1:6" ht="28.2" customHeight="1">
      <c r="B675" s="267">
        <v>46022</v>
      </c>
      <c r="C675" s="310" t="s">
        <v>3133</v>
      </c>
      <c r="D675" s="310"/>
      <c r="E675" s="210">
        <v>3386.29</v>
      </c>
    </row>
    <row r="676" spans="1:6" ht="28.95" customHeight="1">
      <c r="B676" s="267">
        <v>46022</v>
      </c>
      <c r="C676" s="310" t="s">
        <v>3134</v>
      </c>
      <c r="D676" s="310"/>
      <c r="E676" s="209">
        <v>599.99</v>
      </c>
    </row>
    <row r="677" spans="1:6" ht="27" customHeight="1">
      <c r="B677" s="267">
        <v>46022</v>
      </c>
      <c r="C677" s="310" t="s">
        <v>3135</v>
      </c>
      <c r="D677" s="310"/>
      <c r="E677" s="265">
        <v>600</v>
      </c>
    </row>
    <row r="678" spans="1:6">
      <c r="A678" s="307" t="s">
        <v>3136</v>
      </c>
      <c r="B678" s="307"/>
      <c r="C678" s="307"/>
      <c r="D678" s="307"/>
      <c r="E678" s="307"/>
      <c r="F678" s="307"/>
    </row>
    <row r="679" spans="1:6">
      <c r="A679" s="307"/>
      <c r="B679" s="307"/>
      <c r="C679" s="307"/>
      <c r="D679" s="307"/>
      <c r="E679" s="307"/>
      <c r="F679" s="307"/>
    </row>
    <row r="680" spans="1:6" ht="31.95" customHeight="1">
      <c r="A680" s="345" t="s">
        <v>3137</v>
      </c>
      <c r="B680" s="345"/>
      <c r="C680" s="345"/>
      <c r="D680" s="345"/>
      <c r="E680" s="345"/>
      <c r="F680" s="345"/>
    </row>
    <row r="682" spans="1:6">
      <c r="A682" s="345" t="s">
        <v>3138</v>
      </c>
      <c r="B682" s="345"/>
      <c r="C682" s="345"/>
      <c r="D682" s="345"/>
      <c r="E682" s="345"/>
      <c r="F682" s="345"/>
    </row>
    <row r="683" spans="1:6">
      <c r="A683" s="345"/>
      <c r="B683" s="345"/>
      <c r="C683" s="345"/>
      <c r="D683" s="345"/>
      <c r="E683" s="345"/>
      <c r="F683" s="345"/>
    </row>
    <row r="685" spans="1:6">
      <c r="A685" s="210" t="s">
        <v>2877</v>
      </c>
      <c r="B685" s="344" t="s">
        <v>3139</v>
      </c>
      <c r="C685" s="344"/>
      <c r="D685" s="344" t="s">
        <v>3140</v>
      </c>
      <c r="E685" s="344"/>
    </row>
    <row r="686" spans="1:6" ht="36" customHeight="1">
      <c r="A686" s="210" t="s">
        <v>2877</v>
      </c>
      <c r="B686" s="39" t="str">
        <f>B532</f>
        <v>Stan na 
31.12.2025</v>
      </c>
      <c r="C686" s="39" t="str">
        <f>C532</f>
        <v>Stan na 
31.12.2024</v>
      </c>
      <c r="D686" s="39" t="str">
        <f>B686</f>
        <v>Stan na 
31.12.2025</v>
      </c>
      <c r="E686" s="39" t="str">
        <f>C686</f>
        <v>Stan na 
31.12.2024</v>
      </c>
    </row>
    <row r="687" spans="1:6" ht="66">
      <c r="A687" s="210" t="s">
        <v>3141</v>
      </c>
      <c r="B687" s="283">
        <v>518400</v>
      </c>
      <c r="C687" s="283">
        <v>864595</v>
      </c>
      <c r="D687" s="283">
        <v>293467.24</v>
      </c>
      <c r="E687" s="283">
        <v>49072.5</v>
      </c>
    </row>
    <row r="688" spans="1:6">
      <c r="A688" s="210" t="s">
        <v>3142</v>
      </c>
      <c r="B688" s="283">
        <v>4631.51</v>
      </c>
      <c r="C688" s="283">
        <v>58875.09</v>
      </c>
      <c r="D688" s="283">
        <v>31946.03</v>
      </c>
      <c r="E688" s="283">
        <v>-13545.53</v>
      </c>
    </row>
    <row r="689" spans="1:5" ht="26.4">
      <c r="A689" s="210" t="s">
        <v>3143</v>
      </c>
      <c r="B689" s="283">
        <v>98094.03</v>
      </c>
      <c r="C689" s="283">
        <v>152337.60999999999</v>
      </c>
      <c r="D689" s="283">
        <v>-52016.47</v>
      </c>
      <c r="E689" s="283">
        <v>-83962.5</v>
      </c>
    </row>
    <row r="690" spans="1:5">
      <c r="A690" s="210" t="s">
        <v>3144</v>
      </c>
      <c r="B690" s="283">
        <v>98094.03</v>
      </c>
      <c r="C690" s="283">
        <v>159353.60999999999</v>
      </c>
      <c r="D690" s="283">
        <v>42381.75</v>
      </c>
      <c r="E690" s="283">
        <v>21664.44</v>
      </c>
    </row>
    <row r="691" spans="1:5" ht="26.4">
      <c r="A691" s="210" t="s">
        <v>3145</v>
      </c>
      <c r="B691" s="210">
        <v>0</v>
      </c>
      <c r="C691" s="210">
        <v>0</v>
      </c>
      <c r="D691" s="210">
        <v>0</v>
      </c>
      <c r="E691" s="210">
        <v>0</v>
      </c>
    </row>
  </sheetData>
  <mergeCells count="382">
    <mergeCell ref="A567:F568"/>
    <mergeCell ref="A542:F543"/>
    <mergeCell ref="A547:F548"/>
    <mergeCell ref="A552:F553"/>
    <mergeCell ref="A530:F531"/>
    <mergeCell ref="A536:F537"/>
    <mergeCell ref="A518:C518"/>
    <mergeCell ref="B685:C685"/>
    <mergeCell ref="D685:E685"/>
    <mergeCell ref="A680:F680"/>
    <mergeCell ref="A574:F575"/>
    <mergeCell ref="B577:D577"/>
    <mergeCell ref="B579:D579"/>
    <mergeCell ref="B614:D614"/>
    <mergeCell ref="B616:D616"/>
    <mergeCell ref="B643:D643"/>
    <mergeCell ref="A678:F679"/>
    <mergeCell ref="A682:F683"/>
    <mergeCell ref="A525:C525"/>
    <mergeCell ref="A527:F528"/>
    <mergeCell ref="A557:F558"/>
    <mergeCell ref="A545:F545"/>
    <mergeCell ref="A514:C514"/>
    <mergeCell ref="A496:C496"/>
    <mergeCell ref="A497:C497"/>
    <mergeCell ref="A498:C498"/>
    <mergeCell ref="A499:C499"/>
    <mergeCell ref="A487:C487"/>
    <mergeCell ref="A486:C486"/>
    <mergeCell ref="A448:C448"/>
    <mergeCell ref="A449:C449"/>
    <mergeCell ref="A454:F455"/>
    <mergeCell ref="A457:E457"/>
    <mergeCell ref="A458:A459"/>
    <mergeCell ref="B458:C458"/>
    <mergeCell ref="D458:E458"/>
    <mergeCell ref="A506:C506"/>
    <mergeCell ref="A507:C507"/>
    <mergeCell ref="A337:A338"/>
    <mergeCell ref="B337:E337"/>
    <mergeCell ref="F337:F338"/>
    <mergeCell ref="A373:C373"/>
    <mergeCell ref="A375:F376"/>
    <mergeCell ref="A378:B378"/>
    <mergeCell ref="A369:F370"/>
    <mergeCell ref="A356:D356"/>
    <mergeCell ref="A352:D353"/>
    <mergeCell ref="E352:E353"/>
    <mergeCell ref="A349:F350"/>
    <mergeCell ref="G342:G346"/>
    <mergeCell ref="H342:H346"/>
    <mergeCell ref="I342:I346"/>
    <mergeCell ref="G327:G331"/>
    <mergeCell ref="H327:H331"/>
    <mergeCell ref="A472:F473"/>
    <mergeCell ref="A387:B387"/>
    <mergeCell ref="A397:F398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359:D359"/>
    <mergeCell ref="A360:D360"/>
    <mergeCell ref="A361:D361"/>
    <mergeCell ref="A322:A323"/>
    <mergeCell ref="B322:E322"/>
    <mergeCell ref="A309:A311"/>
    <mergeCell ref="F322:F323"/>
    <mergeCell ref="B310:E310"/>
    <mergeCell ref="A308:E308"/>
    <mergeCell ref="B309:C309"/>
    <mergeCell ref="D309:E309"/>
    <mergeCell ref="I327:I331"/>
    <mergeCell ref="A264:C264"/>
    <mergeCell ref="A255:F256"/>
    <mergeCell ref="A295:A296"/>
    <mergeCell ref="B295:B296"/>
    <mergeCell ref="C295:C296"/>
    <mergeCell ref="D295:D296"/>
    <mergeCell ref="E295:E296"/>
    <mergeCell ref="F295:F296"/>
    <mergeCell ref="A317:F318"/>
    <mergeCell ref="A265:C265"/>
    <mergeCell ref="A258:C258"/>
    <mergeCell ref="A262:C262"/>
    <mergeCell ref="A263:C263"/>
    <mergeCell ref="E84:E85"/>
    <mergeCell ref="F84:F85"/>
    <mergeCell ref="D50:D51"/>
    <mergeCell ref="B61:C61"/>
    <mergeCell ref="D95:D96"/>
    <mergeCell ref="E95:E96"/>
    <mergeCell ref="D94:E94"/>
    <mergeCell ref="A275:F276"/>
    <mergeCell ref="A280:A281"/>
    <mergeCell ref="B280:B281"/>
    <mergeCell ref="C280:C281"/>
    <mergeCell ref="D280:D281"/>
    <mergeCell ref="E280:E281"/>
    <mergeCell ref="F280:F281"/>
    <mergeCell ref="A266:C266"/>
    <mergeCell ref="A267:C267"/>
    <mergeCell ref="A268:C268"/>
    <mergeCell ref="A269:C269"/>
    <mergeCell ref="A270:C270"/>
    <mergeCell ref="A271:C271"/>
    <mergeCell ref="A272:C272"/>
    <mergeCell ref="A259:C259"/>
    <mergeCell ref="A260:C260"/>
    <mergeCell ref="A261:C261"/>
    <mergeCell ref="G59:H59"/>
    <mergeCell ref="G29:H29"/>
    <mergeCell ref="G132:H132"/>
    <mergeCell ref="A229:A230"/>
    <mergeCell ref="B229:B230"/>
    <mergeCell ref="C229:C230"/>
    <mergeCell ref="D229:D230"/>
    <mergeCell ref="A178:F178"/>
    <mergeCell ref="B158:F158"/>
    <mergeCell ref="A158:A160"/>
    <mergeCell ref="A121:A123"/>
    <mergeCell ref="B121:F121"/>
    <mergeCell ref="A192:A194"/>
    <mergeCell ref="B192:F192"/>
    <mergeCell ref="B64:C64"/>
    <mergeCell ref="D64:E64"/>
    <mergeCell ref="A104:C104"/>
    <mergeCell ref="A28:A30"/>
    <mergeCell ref="A49:A51"/>
    <mergeCell ref="B49:F49"/>
    <mergeCell ref="A83:A85"/>
    <mergeCell ref="B83:F83"/>
    <mergeCell ref="D84:D85"/>
    <mergeCell ref="B63:C63"/>
    <mergeCell ref="B28:E28"/>
    <mergeCell ref="B29:C30"/>
    <mergeCell ref="D29:E30"/>
    <mergeCell ref="B31:C31"/>
    <mergeCell ref="B32:C32"/>
    <mergeCell ref="B33:C33"/>
    <mergeCell ref="B34:C34"/>
    <mergeCell ref="D31:E31"/>
    <mergeCell ref="D32:E32"/>
    <mergeCell ref="D33:E33"/>
    <mergeCell ref="D34:E34"/>
    <mergeCell ref="D35:E35"/>
    <mergeCell ref="B50:B51"/>
    <mergeCell ref="C50:C51"/>
    <mergeCell ref="A38:B38"/>
    <mergeCell ref="A69:B69"/>
    <mergeCell ref="D62:E62"/>
    <mergeCell ref="A40:A42"/>
    <mergeCell ref="B40:F40"/>
    <mergeCell ref="B41:B42"/>
    <mergeCell ref="D63:E63"/>
    <mergeCell ref="B62:C62"/>
    <mergeCell ref="F50:F51"/>
    <mergeCell ref="B58:E58"/>
    <mergeCell ref="B59:C60"/>
    <mergeCell ref="D59:E60"/>
    <mergeCell ref="C41:C42"/>
    <mergeCell ref="D41:D42"/>
    <mergeCell ref="E41:E42"/>
    <mergeCell ref="F41:F42"/>
    <mergeCell ref="B35:C35"/>
    <mergeCell ref="B72:B73"/>
    <mergeCell ref="F72:F73"/>
    <mergeCell ref="B65:C65"/>
    <mergeCell ref="D65:E65"/>
    <mergeCell ref="D72:D73"/>
    <mergeCell ref="E50:E51"/>
    <mergeCell ref="A67:F67"/>
    <mergeCell ref="D61:E61"/>
    <mergeCell ref="A58:A60"/>
    <mergeCell ref="B71:F71"/>
    <mergeCell ref="C72:C73"/>
    <mergeCell ref="E72:E73"/>
    <mergeCell ref="A71:A73"/>
    <mergeCell ref="A1:J1"/>
    <mergeCell ref="A4:F4"/>
    <mergeCell ref="A6:F6"/>
    <mergeCell ref="B10:F10"/>
    <mergeCell ref="G18:N18"/>
    <mergeCell ref="B11:B12"/>
    <mergeCell ref="F11:F12"/>
    <mergeCell ref="D11:D12"/>
    <mergeCell ref="D20:D21"/>
    <mergeCell ref="F20:F21"/>
    <mergeCell ref="B20:B21"/>
    <mergeCell ref="C20:C21"/>
    <mergeCell ref="E20:E21"/>
    <mergeCell ref="A10:A12"/>
    <mergeCell ref="C11:C12"/>
    <mergeCell ref="E11:E12"/>
    <mergeCell ref="A8:B8"/>
    <mergeCell ref="A19:A21"/>
    <mergeCell ref="B19:F19"/>
    <mergeCell ref="A97:C97"/>
    <mergeCell ref="A98:C98"/>
    <mergeCell ref="A99:C99"/>
    <mergeCell ref="A100:C100"/>
    <mergeCell ref="B84:B85"/>
    <mergeCell ref="A101:C101"/>
    <mergeCell ref="A139:C139"/>
    <mergeCell ref="A140:C140"/>
    <mergeCell ref="A141:C141"/>
    <mergeCell ref="B122:B123"/>
    <mergeCell ref="C122:C123"/>
    <mergeCell ref="A131:C133"/>
    <mergeCell ref="A134:C134"/>
    <mergeCell ref="A135:C135"/>
    <mergeCell ref="A136:C136"/>
    <mergeCell ref="A137:C137"/>
    <mergeCell ref="A138:C138"/>
    <mergeCell ref="A102:C102"/>
    <mergeCell ref="A103:C103"/>
    <mergeCell ref="A106:B106"/>
    <mergeCell ref="A94:C96"/>
    <mergeCell ref="C84:C85"/>
    <mergeCell ref="D122:D123"/>
    <mergeCell ref="E122:E123"/>
    <mergeCell ref="F122:F123"/>
    <mergeCell ref="A108:A110"/>
    <mergeCell ref="B108:F108"/>
    <mergeCell ref="B109:B110"/>
    <mergeCell ref="C109:C110"/>
    <mergeCell ref="D109:D110"/>
    <mergeCell ref="E109:E110"/>
    <mergeCell ref="F109:F110"/>
    <mergeCell ref="A181:B181"/>
    <mergeCell ref="D131:E131"/>
    <mergeCell ref="D132:D133"/>
    <mergeCell ref="E132:E133"/>
    <mergeCell ref="B159:B160"/>
    <mergeCell ref="F159:F160"/>
    <mergeCell ref="D159:D160"/>
    <mergeCell ref="C159:C160"/>
    <mergeCell ref="E159:E160"/>
    <mergeCell ref="A144:F144"/>
    <mergeCell ref="C150:C151"/>
    <mergeCell ref="E150:E151"/>
    <mergeCell ref="A149:A151"/>
    <mergeCell ref="B150:B151"/>
    <mergeCell ref="F150:F151"/>
    <mergeCell ref="B149:F149"/>
    <mergeCell ref="D150:D151"/>
    <mergeCell ref="A145:F145"/>
    <mergeCell ref="A147:B147"/>
    <mergeCell ref="A170:B170"/>
    <mergeCell ref="A171:B171"/>
    <mergeCell ref="A172:B172"/>
    <mergeCell ref="A173:B173"/>
    <mergeCell ref="A174:B174"/>
    <mergeCell ref="C167:D167"/>
    <mergeCell ref="D168:D169"/>
    <mergeCell ref="C168:C169"/>
    <mergeCell ref="A167:B169"/>
    <mergeCell ref="A211:F212"/>
    <mergeCell ref="A205:B205"/>
    <mergeCell ref="A206:B206"/>
    <mergeCell ref="A207:B207"/>
    <mergeCell ref="A208:B208"/>
    <mergeCell ref="C201:D201"/>
    <mergeCell ref="C202:C203"/>
    <mergeCell ref="D202:D203"/>
    <mergeCell ref="A204:B204"/>
    <mergeCell ref="B193:B194"/>
    <mergeCell ref="C193:C194"/>
    <mergeCell ref="D193:D194"/>
    <mergeCell ref="E193:E194"/>
    <mergeCell ref="A201:B203"/>
    <mergeCell ref="F193:F194"/>
    <mergeCell ref="A183:A185"/>
    <mergeCell ref="B183:F183"/>
    <mergeCell ref="B184:B185"/>
    <mergeCell ref="C184:C185"/>
    <mergeCell ref="D184:D185"/>
    <mergeCell ref="E184:E185"/>
    <mergeCell ref="F184:F185"/>
    <mergeCell ref="A248:F248"/>
    <mergeCell ref="A250:F251"/>
    <mergeCell ref="A253:F253"/>
    <mergeCell ref="A221:F222"/>
    <mergeCell ref="A226:F227"/>
    <mergeCell ref="E229:E230"/>
    <mergeCell ref="F229:F230"/>
    <mergeCell ref="A214:A215"/>
    <mergeCell ref="B214:B215"/>
    <mergeCell ref="C214:C215"/>
    <mergeCell ref="A235:F236"/>
    <mergeCell ref="C676:D676"/>
    <mergeCell ref="C677:D677"/>
    <mergeCell ref="B674:E674"/>
    <mergeCell ref="A484:C484"/>
    <mergeCell ref="A488:C488"/>
    <mergeCell ref="A489:C489"/>
    <mergeCell ref="A475:D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90:C490"/>
    <mergeCell ref="A492:C492"/>
    <mergeCell ref="A493:C493"/>
    <mergeCell ref="A494:C494"/>
    <mergeCell ref="A516:C516"/>
    <mergeCell ref="A562:F563"/>
    <mergeCell ref="A501:C501"/>
    <mergeCell ref="A517:C517"/>
    <mergeCell ref="A510:C510"/>
    <mergeCell ref="A355:D355"/>
    <mergeCell ref="A416:C416"/>
    <mergeCell ref="A417:C417"/>
    <mergeCell ref="A418:C418"/>
    <mergeCell ref="A423:C423"/>
    <mergeCell ref="A424:C424"/>
    <mergeCell ref="A425:C425"/>
    <mergeCell ref="G482:H482"/>
    <mergeCell ref="C675:D675"/>
    <mergeCell ref="A422:C422"/>
    <mergeCell ref="A419:C419"/>
    <mergeCell ref="A420:C420"/>
    <mergeCell ref="A421:C421"/>
    <mergeCell ref="A509:C509"/>
    <mergeCell ref="A519:C519"/>
    <mergeCell ref="A520:C520"/>
    <mergeCell ref="A521:C521"/>
    <mergeCell ref="A522:C522"/>
    <mergeCell ref="A523:C523"/>
    <mergeCell ref="A524:C524"/>
    <mergeCell ref="A442:C442"/>
    <mergeCell ref="A443:C443"/>
    <mergeCell ref="A513:C513"/>
    <mergeCell ref="A512:C512"/>
    <mergeCell ref="A502:C502"/>
    <mergeCell ref="A503:C503"/>
    <mergeCell ref="A505:C505"/>
    <mergeCell ref="A451:F451"/>
    <mergeCell ref="A469:F469"/>
    <mergeCell ref="A439:C439"/>
    <mergeCell ref="A441:C441"/>
    <mergeCell ref="G353:H353"/>
    <mergeCell ref="G381:H381"/>
    <mergeCell ref="A429:C429"/>
    <mergeCell ref="A430:C430"/>
    <mergeCell ref="A431:C431"/>
    <mergeCell ref="A432:C432"/>
    <mergeCell ref="A433:C433"/>
    <mergeCell ref="A434:C434"/>
    <mergeCell ref="A435:C435"/>
    <mergeCell ref="A363:F364"/>
    <mergeCell ref="A401:C401"/>
    <mergeCell ref="A402:C402"/>
    <mergeCell ref="A400:C400"/>
    <mergeCell ref="F352:F353"/>
    <mergeCell ref="A354:D354"/>
    <mergeCell ref="A357:D357"/>
    <mergeCell ref="A358:D358"/>
    <mergeCell ref="A426:C426"/>
    <mergeCell ref="A427:C427"/>
    <mergeCell ref="A444:C444"/>
    <mergeCell ref="A445:C445"/>
    <mergeCell ref="A447:C447"/>
    <mergeCell ref="A428:C428"/>
    <mergeCell ref="A438:C438"/>
    <mergeCell ref="A440:C440"/>
    <mergeCell ref="A446:C446"/>
    <mergeCell ref="A436:C436"/>
    <mergeCell ref="A437:C437"/>
  </mergeCells>
  <phoneticPr fontId="0" type="noConversion"/>
  <conditionalFormatting sqref="G204:G208">
    <cfRule type="cellIs" dxfId="24" priority="30" operator="notEqual">
      <formula>0</formula>
    </cfRule>
  </conditionalFormatting>
  <conditionalFormatting sqref="G305">
    <cfRule type="cellIs" dxfId="23" priority="29" operator="notEqual">
      <formula>0</formula>
    </cfRule>
  </conditionalFormatting>
  <conditionalFormatting sqref="G462">
    <cfRule type="cellIs" dxfId="22" priority="13" operator="notEqual">
      <formula>0</formula>
    </cfRule>
  </conditionalFormatting>
  <conditionalFormatting sqref="G486">
    <cfRule type="cellIs" dxfId="21" priority="8" operator="notEqual">
      <formula>0</formula>
    </cfRule>
  </conditionalFormatting>
  <conditionalFormatting sqref="G489">
    <cfRule type="cellIs" dxfId="20" priority="12" operator="notEqual">
      <formula>0</formula>
    </cfRule>
  </conditionalFormatting>
  <conditionalFormatting sqref="G491">
    <cfRule type="cellIs" dxfId="19" priority="11" operator="notEqual">
      <formula>0</formula>
    </cfRule>
  </conditionalFormatting>
  <conditionalFormatting sqref="G496">
    <cfRule type="cellIs" dxfId="18" priority="10" operator="notEqual">
      <formula>0</formula>
    </cfRule>
  </conditionalFormatting>
  <conditionalFormatting sqref="G501">
    <cfRule type="cellIs" dxfId="17" priority="6" operator="notEqual">
      <formula>0</formula>
    </cfRule>
  </conditionalFormatting>
  <conditionalFormatting sqref="G505">
    <cfRule type="cellIs" dxfId="16" priority="5" operator="notEqual">
      <formula>0</formula>
    </cfRule>
  </conditionalFormatting>
  <conditionalFormatting sqref="G509">
    <cfRule type="cellIs" dxfId="15" priority="3" operator="notEqual">
      <formula>0</formula>
    </cfRule>
  </conditionalFormatting>
  <conditionalFormatting sqref="G512">
    <cfRule type="cellIs" dxfId="14" priority="1" operator="notEqual">
      <formula>0</formula>
    </cfRule>
  </conditionalFormatting>
  <conditionalFormatting sqref="G514">
    <cfRule type="cellIs" dxfId="13" priority="2" operator="notEqual">
      <formula>0</formula>
    </cfRule>
  </conditionalFormatting>
  <conditionalFormatting sqref="G31:H35">
    <cfRule type="cellIs" dxfId="12" priority="34" operator="notEqual">
      <formula>0</formula>
    </cfRule>
  </conditionalFormatting>
  <conditionalFormatting sqref="G61:H65">
    <cfRule type="cellIs" dxfId="11" priority="35" operator="notEqual">
      <formula>0</formula>
    </cfRule>
  </conditionalFormatting>
  <conditionalFormatting sqref="G97:H104">
    <cfRule type="cellIs" dxfId="10" priority="32" operator="notEqual">
      <formula>0</formula>
    </cfRule>
  </conditionalFormatting>
  <conditionalFormatting sqref="G134:H141">
    <cfRule type="cellIs" dxfId="9" priority="33" operator="notEqual">
      <formula>0</formula>
    </cfRule>
  </conditionalFormatting>
  <conditionalFormatting sqref="G170:H174">
    <cfRule type="cellIs" dxfId="8" priority="31" operator="notEqual">
      <formula>0</formula>
    </cfRule>
  </conditionalFormatting>
  <conditionalFormatting sqref="G291:H291">
    <cfRule type="cellIs" dxfId="7" priority="28" operator="notEqual">
      <formula>0</formula>
    </cfRule>
  </conditionalFormatting>
  <conditionalFormatting sqref="G311:H312">
    <cfRule type="cellIs" dxfId="6" priority="14" operator="notEqual">
      <formula>0</formula>
    </cfRule>
  </conditionalFormatting>
  <conditionalFormatting sqref="G355:H355">
    <cfRule type="cellIs" dxfId="5" priority="17" operator="notEqual">
      <formula>0</formula>
    </cfRule>
  </conditionalFormatting>
  <conditionalFormatting sqref="G360:H360">
    <cfRule type="cellIs" dxfId="4" priority="19" operator="notEqual">
      <formula>0</formula>
    </cfRule>
  </conditionalFormatting>
  <conditionalFormatting sqref="G383:H383">
    <cfRule type="cellIs" dxfId="3" priority="16" operator="notEqual">
      <formula>0</formula>
    </cfRule>
  </conditionalFormatting>
  <conditionalFormatting sqref="G484:H485">
    <cfRule type="cellIs" dxfId="2" priority="15" operator="notEqual">
      <formula>0</formula>
    </cfRule>
  </conditionalFormatting>
  <conditionalFormatting sqref="G332:I332">
    <cfRule type="cellIs" dxfId="1" priority="24" operator="notEqual">
      <formula>0</formula>
    </cfRule>
  </conditionalFormatting>
  <conditionalFormatting sqref="G347:I347">
    <cfRule type="cellIs" dxfId="0" priority="18" operator="notEqual">
      <formula>0</formula>
    </cfRule>
  </conditionalFormatting>
  <dataValidations disablePrompts="1" count="1">
    <dataValidation type="list" allowBlank="1" showInputMessage="1" showErrorMessage="1" sqref="L4:L6" xr:uid="{00000000-0002-0000-2400-000000000000}">
      <formula1>"tak,nie"</formula1>
    </dataValidation>
  </dataValidations>
  <printOptions horizontalCentered="1"/>
  <pageMargins left="0.39370078740157483" right="0.39370078740157483" top="0.35433070866141736" bottom="0.98425196850393704" header="0.27559055118110237" footer="0.27559055118110237"/>
  <pageSetup paperSize="9" scale="97" fitToHeight="0" orientation="portrait" blackAndWhite="1" r:id="rId1"/>
  <rowBreaks count="21" manualBreakCount="21">
    <brk id="35" max="5" man="1"/>
    <brk id="56" max="5" man="1"/>
    <brk id="81" max="5" man="1"/>
    <brk id="104" max="5" man="1"/>
    <brk id="129" max="5" man="1"/>
    <brk id="156" max="5" man="1"/>
    <brk id="190" max="5" man="1"/>
    <brk id="224" max="5" man="1"/>
    <brk id="253" max="5" man="1"/>
    <brk id="291" max="5" man="1"/>
    <brk id="315" max="5" man="1"/>
    <brk id="340" max="5" man="1"/>
    <brk id="373" max="5" man="1"/>
    <brk id="415" max="5" man="1"/>
    <brk id="451" max="5" man="1"/>
    <brk id="485" max="5" man="1"/>
    <brk id="517" max="5" man="1"/>
    <brk id="551" max="5" man="1"/>
    <brk id="572" max="5" man="1"/>
    <brk id="623" max="5" man="1"/>
    <brk id="672" max="5" man="1"/>
  </rowBreaks>
  <ignoredErrors>
    <ignoredError sqref="G62:H65 G32:H32 G135:H141 G97:H98 G170:H174 G100:H104 H99 G203:G208 G347:H347 H332:I332 G34:H35 H33" unlockedFormula="1"/>
  </ignoredError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0CE3-FDD3-45FE-AA83-163B3D56FF5A}">
  <dimension ref="A1:H9"/>
  <sheetViews>
    <sheetView workbookViewId="0">
      <selection activeCell="D6" sqref="D6"/>
    </sheetView>
  </sheetViews>
  <sheetFormatPr defaultRowHeight="13.2"/>
  <cols>
    <col min="1" max="1" width="36.33203125" bestFit="1" customWidth="1"/>
    <col min="2" max="2" width="51.88671875" bestFit="1" customWidth="1"/>
    <col min="3" max="3" width="12.88671875" bestFit="1" customWidth="1"/>
  </cols>
  <sheetData>
    <row r="1" spans="1:8" ht="14.4">
      <c r="A1" s="274" t="s">
        <v>3146</v>
      </c>
      <c r="B1" s="274" t="s">
        <v>3147</v>
      </c>
      <c r="C1" s="274">
        <v>2025</v>
      </c>
      <c r="D1" s="274">
        <v>2024</v>
      </c>
      <c r="E1" s="274">
        <v>2023</v>
      </c>
      <c r="F1" s="274">
        <v>2022</v>
      </c>
      <c r="G1" s="274">
        <v>2021</v>
      </c>
      <c r="H1" s="274">
        <v>2020</v>
      </c>
    </row>
    <row r="2" spans="1:8" ht="14.4">
      <c r="A2" s="274" t="s">
        <v>3148</v>
      </c>
      <c r="B2" s="274" t="s">
        <v>3149</v>
      </c>
      <c r="C2" s="276">
        <f>'RZiS Por. '!C61/Bilans!D94</f>
        <v>8.5013300005979064E-2</v>
      </c>
      <c r="D2" s="276">
        <v>7.6399999999999996E-2</v>
      </c>
      <c r="E2" s="276">
        <v>0.12620000000000001</v>
      </c>
      <c r="F2" s="276">
        <v>0.19450000000000001</v>
      </c>
      <c r="G2" s="276">
        <v>0.115</v>
      </c>
      <c r="H2" s="276">
        <v>0.1459</v>
      </c>
    </row>
    <row r="3" spans="1:8" ht="14.4">
      <c r="A3" s="274" t="s">
        <v>3150</v>
      </c>
      <c r="B3" s="274" t="s">
        <v>3151</v>
      </c>
      <c r="C3" s="276">
        <f>'RZiS Por. '!C61/'RZiS Por. '!C9</f>
        <v>2.5370402897905965E-2</v>
      </c>
      <c r="D3" s="276">
        <v>2.0400000000000001E-2</v>
      </c>
      <c r="E3" s="276">
        <v>3.0599999999999999E-2</v>
      </c>
      <c r="F3" s="276">
        <v>4.9399999999999999E-2</v>
      </c>
      <c r="G3" s="276">
        <v>3.0599999999999999E-2</v>
      </c>
      <c r="H3" s="276">
        <v>7.8700000000000006E-2</v>
      </c>
    </row>
    <row r="4" spans="1:8" ht="14.4">
      <c r="A4" s="274" t="s">
        <v>3152</v>
      </c>
      <c r="B4" s="274" t="s">
        <v>3153</v>
      </c>
      <c r="C4" s="278">
        <f>Bilans!D74/Bilans!D126</f>
        <v>0.18490582433194871</v>
      </c>
      <c r="D4" s="274">
        <v>7.0000000000000007E-2</v>
      </c>
      <c r="E4" s="274">
        <v>0.15</v>
      </c>
      <c r="F4" s="274">
        <v>0.52</v>
      </c>
      <c r="G4" s="274">
        <v>0.6</v>
      </c>
      <c r="H4" s="274">
        <v>0.84</v>
      </c>
    </row>
    <row r="5" spans="1:8" ht="14.4">
      <c r="A5" s="274" t="s">
        <v>3154</v>
      </c>
      <c r="B5" s="274" t="s">
        <v>3155</v>
      </c>
      <c r="C5" s="278">
        <f>Bilans!D96/Bilans!D155</f>
        <v>0.30020616713018777</v>
      </c>
      <c r="D5" s="274">
        <v>0.28999999999999998</v>
      </c>
      <c r="E5" s="274">
        <v>0.34</v>
      </c>
      <c r="F5" s="274">
        <v>0.39</v>
      </c>
      <c r="G5" s="274">
        <v>0.37</v>
      </c>
      <c r="H5" s="274">
        <v>0.4</v>
      </c>
    </row>
    <row r="6" spans="1:8" ht="14.4">
      <c r="A6" s="277" t="s">
        <v>3156</v>
      </c>
      <c r="B6" s="274" t="s">
        <v>3157</v>
      </c>
      <c r="C6" s="276">
        <f>'RZiS Por. '!C61/Bilans!D96</f>
        <v>0.28318305655963449</v>
      </c>
      <c r="D6" s="276">
        <v>0.24970000000000001</v>
      </c>
      <c r="E6" s="276">
        <v>0.371</v>
      </c>
      <c r="F6" s="276">
        <v>0.50249999999999995</v>
      </c>
      <c r="G6" s="274"/>
      <c r="H6" s="274"/>
    </row>
    <row r="7" spans="1:8" ht="14.4">
      <c r="A7" s="277" t="s">
        <v>3158</v>
      </c>
      <c r="B7" s="274" t="s">
        <v>3159</v>
      </c>
      <c r="C7" s="276">
        <f>('RZiS Por. '!C36*0.81)/(Bilans!D96-Bilans!D87)</f>
        <v>0.3708994897333911</v>
      </c>
      <c r="D7" s="276">
        <v>0.2122</v>
      </c>
      <c r="E7" s="276">
        <v>0.3427</v>
      </c>
      <c r="F7" s="274"/>
      <c r="G7" s="274"/>
      <c r="H7" s="274"/>
    </row>
    <row r="8" spans="1:8" ht="14.4">
      <c r="A8" s="275"/>
      <c r="B8" s="275"/>
      <c r="C8" s="275"/>
      <c r="D8" s="275"/>
      <c r="E8" s="275"/>
      <c r="F8" s="275"/>
      <c r="G8" s="275"/>
      <c r="H8" s="275"/>
    </row>
    <row r="9" spans="1:8" ht="14.4">
      <c r="A9" s="275"/>
      <c r="B9" s="275"/>
      <c r="C9" s="275"/>
      <c r="D9" s="275"/>
      <c r="E9" s="275"/>
      <c r="F9" s="275"/>
      <c r="G9" s="275"/>
      <c r="H9" s="27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Arkusz31"/>
  <dimension ref="B1:AB244"/>
  <sheetViews>
    <sheetView showGridLines="0" view="pageBreakPreview" zoomScaleNormal="100" zoomScaleSheetLayoutView="100" workbookViewId="0"/>
  </sheetViews>
  <sheetFormatPr defaultColWidth="9.109375" defaultRowHeight="13.2"/>
  <cols>
    <col min="1" max="1" width="9.109375" style="21"/>
    <col min="2" max="2" width="3.44140625" style="21" customWidth="1"/>
    <col min="3" max="3" width="4.88671875" style="21" customWidth="1"/>
    <col min="4" max="4" width="2" style="21" customWidth="1"/>
    <col min="5" max="6" width="3.6640625" style="21" customWidth="1"/>
    <col min="7" max="7" width="2.88671875" style="21" customWidth="1"/>
    <col min="8" max="8" width="3.6640625" style="21" customWidth="1"/>
    <col min="9" max="9" width="10.6640625" style="21" customWidth="1"/>
    <col min="10" max="10" width="3.6640625" style="21" customWidth="1"/>
    <col min="11" max="11" width="2.88671875" style="21" customWidth="1"/>
    <col min="12" max="12" width="5.6640625" style="21" customWidth="1"/>
    <col min="13" max="15" width="3.6640625" style="21" customWidth="1"/>
    <col min="16" max="17" width="3.5546875" style="21" customWidth="1"/>
    <col min="18" max="19" width="3.6640625" style="21" customWidth="1"/>
    <col min="20" max="21" width="3.5546875" style="21" customWidth="1"/>
    <col min="22" max="22" width="3.6640625" style="21" customWidth="1"/>
    <col min="23" max="23" width="9.109375" style="21"/>
    <col min="24" max="24" width="11.6640625" style="21" customWidth="1"/>
    <col min="25" max="16384" width="9.109375" style="21"/>
  </cols>
  <sheetData>
    <row r="1" spans="2:28">
      <c r="B1" s="325" t="s">
        <v>2587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8" s="135" customFormat="1" ht="75.75" customHeight="1">
      <c r="B2" s="133"/>
      <c r="C2" s="134"/>
      <c r="F2" s="134"/>
      <c r="I2" s="134"/>
    </row>
    <row r="3" spans="2:28" s="139" customForma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8"/>
      <c r="Y3" s="140"/>
      <c r="Z3" s="140"/>
      <c r="AA3" s="140"/>
      <c r="AB3" s="140"/>
    </row>
    <row r="4" spans="2:28" s="139" customFormat="1"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8"/>
      <c r="W4" s="141"/>
      <c r="Y4" s="140"/>
      <c r="Z4" s="140"/>
      <c r="AA4" s="140"/>
      <c r="AB4" s="140"/>
    </row>
    <row r="5" spans="2:28" s="139" customFormat="1"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8"/>
      <c r="Y5" s="140"/>
      <c r="Z5" s="140"/>
      <c r="AA5" s="140"/>
      <c r="AB5" s="140"/>
    </row>
    <row r="6" spans="2:28" s="139" customFormat="1"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8"/>
      <c r="Y6" s="140"/>
      <c r="Z6" s="140"/>
      <c r="AA6" s="140"/>
      <c r="AB6" s="140"/>
    </row>
    <row r="7" spans="2:28" s="139" customFormat="1"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8"/>
      <c r="Y7" s="140"/>
      <c r="Z7" s="140"/>
      <c r="AA7" s="140"/>
      <c r="AB7" s="140"/>
    </row>
    <row r="8" spans="2:28" s="139" customFormat="1"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8"/>
      <c r="Y8" s="140"/>
      <c r="Z8" s="140"/>
      <c r="AA8" s="140"/>
      <c r="AB8" s="140"/>
    </row>
    <row r="9" spans="2:28" s="139" customFormat="1"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8"/>
      <c r="Y9" s="140"/>
      <c r="Z9" s="140"/>
      <c r="AA9" s="140"/>
      <c r="AB9" s="140"/>
    </row>
    <row r="10" spans="2:28" s="139" customFormat="1">
      <c r="B10" s="13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8"/>
      <c r="Y10" s="140"/>
      <c r="Z10" s="140"/>
      <c r="AA10" s="140"/>
      <c r="AB10" s="140"/>
    </row>
    <row r="11" spans="2:28" s="139" customFormat="1">
      <c r="B11" s="136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8"/>
      <c r="Y11" s="140"/>
      <c r="Z11" s="140"/>
      <c r="AA11" s="140"/>
      <c r="AB11" s="140"/>
    </row>
    <row r="12" spans="2:28" s="139" customFormat="1">
      <c r="B12" s="136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8"/>
      <c r="Y12" s="140"/>
      <c r="Z12" s="140"/>
      <c r="AA12" s="140"/>
      <c r="AB12" s="140"/>
    </row>
    <row r="13" spans="2:28" s="139" customFormat="1">
      <c r="B13" s="136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8"/>
      <c r="Y13" s="140"/>
      <c r="Z13" s="140"/>
      <c r="AA13" s="140"/>
      <c r="AB13" s="140"/>
    </row>
    <row r="14" spans="2:28" s="139" customFormat="1"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8"/>
      <c r="Y14" s="140"/>
      <c r="Z14" s="140"/>
      <c r="AA14" s="140"/>
      <c r="AB14" s="140"/>
    </row>
    <row r="15" spans="2:28" s="139" customFormat="1">
      <c r="B15" s="136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8"/>
      <c r="Y15" s="140"/>
      <c r="Z15" s="140"/>
      <c r="AA15" s="140"/>
      <c r="AB15" s="140"/>
    </row>
    <row r="16" spans="2:28" s="139" customFormat="1"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8"/>
      <c r="Y16" s="140"/>
      <c r="Z16" s="140"/>
      <c r="AA16" s="140"/>
      <c r="AB16" s="140"/>
    </row>
    <row r="17" spans="2:28" s="139" customFormat="1"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8"/>
      <c r="Y17" s="140"/>
      <c r="Z17" s="140"/>
      <c r="AA17" s="140"/>
      <c r="AB17" s="140"/>
    </row>
    <row r="18" spans="2:28" s="139" customFormat="1"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8"/>
      <c r="Y18" s="140"/>
      <c r="Z18" s="140"/>
      <c r="AA18" s="140"/>
      <c r="AB18" s="140"/>
    </row>
    <row r="19" spans="2:28" s="139" customFormat="1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8"/>
      <c r="Y19" s="140"/>
      <c r="Z19" s="140"/>
      <c r="AA19" s="140"/>
      <c r="AB19" s="140"/>
    </row>
    <row r="20" spans="2:28" s="139" customFormat="1">
      <c r="B20" s="136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8"/>
      <c r="Y20" s="140"/>
      <c r="Z20" s="140"/>
      <c r="AA20" s="140"/>
      <c r="AB20" s="140"/>
    </row>
    <row r="21" spans="2:28" s="139" customFormat="1">
      <c r="B21" s="136"/>
      <c r="C21" s="137"/>
      <c r="D21" s="137"/>
      <c r="E21" s="137"/>
      <c r="F21" s="137"/>
      <c r="G21" s="137"/>
      <c r="H21" s="371" t="e">
        <f>CHOOSE(jezyk,#REF!,#REF!,#REF!,#REF!)</f>
        <v>#REF!</v>
      </c>
      <c r="I21" s="3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137"/>
      <c r="U21" s="137"/>
      <c r="V21" s="138"/>
      <c r="Y21" s="140"/>
      <c r="Z21" s="140"/>
      <c r="AA21" s="140"/>
      <c r="AB21" s="140"/>
    </row>
    <row r="22" spans="2:28" s="139" customFormat="1">
      <c r="B22" s="136"/>
      <c r="C22" s="137"/>
      <c r="D22" s="137"/>
      <c r="E22" s="137"/>
      <c r="F22" s="137"/>
      <c r="G22" s="137"/>
      <c r="H22" s="372" t="e">
        <f>#REF!</f>
        <v>#REF!</v>
      </c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137"/>
      <c r="U22" s="137"/>
      <c r="V22" s="138"/>
      <c r="W22" s="141"/>
      <c r="Y22" s="140"/>
      <c r="Z22" s="140"/>
      <c r="AA22" s="140"/>
      <c r="AB22" s="140"/>
    </row>
    <row r="23" spans="2:28" s="139" customFormat="1">
      <c r="B23" s="136"/>
      <c r="C23" s="137"/>
      <c r="D23" s="137"/>
      <c r="E23" s="137"/>
      <c r="F23" s="137"/>
      <c r="G23" s="137"/>
      <c r="H23" s="371" t="e">
        <f>CHOOSE(jezyk,#REF!,#REF!,#REF!,#REF!)</f>
        <v>#REF!</v>
      </c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137"/>
      <c r="U23" s="137"/>
      <c r="V23" s="138"/>
      <c r="Y23" s="140"/>
      <c r="Z23" s="140"/>
      <c r="AA23" s="140"/>
      <c r="AB23" s="140"/>
    </row>
    <row r="24" spans="2:28" s="139" customFormat="1">
      <c r="B24" s="136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8"/>
      <c r="Y24" s="140"/>
      <c r="Z24" s="140"/>
      <c r="AA24" s="140"/>
      <c r="AB24" s="140"/>
    </row>
    <row r="25" spans="2:28" s="139" customFormat="1">
      <c r="B25" s="136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8"/>
      <c r="Y25" s="140"/>
      <c r="Z25" s="140"/>
      <c r="AA25" s="140"/>
      <c r="AB25" s="140"/>
    </row>
    <row r="26" spans="2:28" s="139" customFormat="1">
      <c r="B26" s="136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8"/>
      <c r="Y26" s="140"/>
      <c r="Z26" s="140"/>
      <c r="AA26" s="140"/>
      <c r="AB26" s="140"/>
    </row>
    <row r="27" spans="2:28" s="139" customFormat="1">
      <c r="B27" s="136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8"/>
      <c r="Y27" s="140"/>
      <c r="Z27" s="140"/>
      <c r="AA27" s="140"/>
      <c r="AB27" s="140"/>
    </row>
    <row r="28" spans="2:28" s="139" customFormat="1">
      <c r="B28" s="136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8"/>
      <c r="Y28" s="140"/>
      <c r="Z28" s="140"/>
      <c r="AA28" s="140"/>
      <c r="AB28" s="140"/>
    </row>
    <row r="29" spans="2:28" s="139" customFormat="1" ht="25.5" customHeight="1">
      <c r="B29" s="136"/>
      <c r="C29" s="137"/>
      <c r="D29" s="137"/>
      <c r="E29" s="137"/>
      <c r="F29" s="137"/>
      <c r="G29" s="142"/>
      <c r="T29" s="137"/>
      <c r="U29" s="137"/>
      <c r="V29" s="138"/>
      <c r="Y29" s="140"/>
      <c r="Z29" s="140"/>
      <c r="AA29" s="140"/>
      <c r="AB29" s="140"/>
    </row>
    <row r="30" spans="2:28" s="139" customFormat="1" ht="12.75" customHeight="1">
      <c r="B30" s="136"/>
      <c r="C30" s="137"/>
      <c r="D30" s="137"/>
      <c r="E30" s="137"/>
      <c r="F30" s="142"/>
      <c r="G30" s="142"/>
      <c r="T30" s="137"/>
      <c r="U30" s="137"/>
      <c r="V30" s="138"/>
      <c r="Y30" s="140"/>
      <c r="Z30" s="140"/>
      <c r="AA30" s="140"/>
      <c r="AB30" s="140"/>
    </row>
    <row r="31" spans="2:28" s="139" customFormat="1">
      <c r="B31" s="136"/>
      <c r="C31" s="137"/>
      <c r="D31" s="137"/>
      <c r="E31" s="137"/>
      <c r="F31" s="142"/>
      <c r="G31" s="142"/>
      <c r="T31" s="137"/>
      <c r="U31" s="137"/>
      <c r="V31" s="138"/>
      <c r="Y31" s="140"/>
      <c r="Z31" s="140"/>
      <c r="AA31" s="140"/>
      <c r="AB31" s="140"/>
    </row>
    <row r="32" spans="2:28" s="139" customFormat="1">
      <c r="B32" s="136"/>
      <c r="C32" s="137"/>
      <c r="D32" s="137"/>
      <c r="E32" s="137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37"/>
      <c r="U32" s="137"/>
      <c r="V32" s="138"/>
      <c r="Y32" s="140"/>
      <c r="Z32" s="140"/>
      <c r="AA32" s="140"/>
      <c r="AB32" s="140"/>
    </row>
    <row r="33" spans="2:28" s="139" customFormat="1" ht="12.75" customHeight="1">
      <c r="B33" s="136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8"/>
      <c r="Y33" s="140"/>
      <c r="Z33" s="140"/>
      <c r="AA33" s="140"/>
      <c r="AB33" s="140"/>
    </row>
    <row r="34" spans="2:28" s="139" customFormat="1">
      <c r="B34" s="136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8"/>
      <c r="Y34" s="140"/>
      <c r="Z34" s="140"/>
      <c r="AA34" s="140"/>
      <c r="AB34" s="140"/>
    </row>
    <row r="35" spans="2:28" s="139" customFormat="1">
      <c r="B35" s="136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8"/>
      <c r="Y35" s="140"/>
      <c r="Z35" s="140"/>
      <c r="AA35" s="140"/>
      <c r="AB35" s="140"/>
    </row>
    <row r="36" spans="2:28" s="139" customFormat="1">
      <c r="B36" s="136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8"/>
      <c r="Y36" s="140"/>
      <c r="Z36" s="140"/>
      <c r="AA36" s="140"/>
      <c r="AB36" s="140"/>
    </row>
    <row r="37" spans="2:28" s="139" customFormat="1"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8"/>
      <c r="Y37" s="140"/>
      <c r="Z37" s="140"/>
      <c r="AA37" s="140"/>
      <c r="AB37" s="140"/>
    </row>
    <row r="38" spans="2:28" s="139" customFormat="1">
      <c r="B38" s="136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8"/>
      <c r="Y38" s="140"/>
      <c r="Z38" s="140"/>
      <c r="AA38" s="140"/>
      <c r="AB38" s="140"/>
    </row>
    <row r="39" spans="2:28" s="139" customFormat="1"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8"/>
      <c r="Y39" s="140"/>
      <c r="Z39" s="140"/>
      <c r="AA39" s="140"/>
      <c r="AB39" s="140"/>
    </row>
    <row r="40" spans="2:28" s="139" customFormat="1"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8"/>
      <c r="Y40" s="140"/>
      <c r="Z40" s="140"/>
      <c r="AA40" s="140"/>
      <c r="AB40" s="140"/>
    </row>
    <row r="41" spans="2:28" s="139" customFormat="1">
      <c r="B41" s="136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8"/>
      <c r="Y41" s="140"/>
      <c r="Z41" s="140"/>
      <c r="AA41" s="140"/>
      <c r="AB41" s="140"/>
    </row>
    <row r="42" spans="2:28" s="139" customFormat="1">
      <c r="B42" s="136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8"/>
      <c r="Y42" s="140"/>
      <c r="Z42" s="140"/>
      <c r="AA42" s="140"/>
      <c r="AB42" s="140"/>
    </row>
    <row r="43" spans="2:28" s="139" customFormat="1">
      <c r="B43" s="136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8"/>
      <c r="Y43" s="140"/>
      <c r="Z43" s="140"/>
      <c r="AA43" s="140"/>
      <c r="AB43" s="140"/>
    </row>
    <row r="44" spans="2:28" s="139" customFormat="1"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8"/>
      <c r="Y44" s="140"/>
      <c r="Z44" s="140"/>
      <c r="AA44" s="140"/>
      <c r="AB44" s="140"/>
    </row>
    <row r="45" spans="2:28" s="139" customFormat="1">
      <c r="B45" s="136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8"/>
      <c r="Y45" s="140"/>
      <c r="Z45" s="140"/>
      <c r="AA45" s="140"/>
      <c r="AB45" s="140"/>
    </row>
    <row r="46" spans="2:28" s="143" customFormat="1"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</row>
    <row r="47" spans="2:28" s="143" customFormat="1">
      <c r="B47" s="366" t="e">
        <f>CHOOSE(jezyk,#REF!,#REF!,#REF!,#REF!)</f>
        <v>#REF!</v>
      </c>
      <c r="C47" s="366"/>
      <c r="D47" s="366"/>
      <c r="E47" s="366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</row>
    <row r="48" spans="2:28" s="143" customFormat="1"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 t="e">
        <f>CHOOSE(jezyk,#REF!,#REF!,#REF!,#REF!)</f>
        <v>#REF!</v>
      </c>
      <c r="U48" s="137"/>
      <c r="V48" s="137"/>
    </row>
    <row r="49" spans="2:28" s="143" customFormat="1">
      <c r="B49" s="136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</row>
    <row r="50" spans="2:28" s="143" customFormat="1"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</row>
    <row r="51" spans="2:28" s="143" customFormat="1">
      <c r="B51" s="144" t="e">
        <f>CHOOSE(jezyk,#REF!,#REF!,#REF!,#REF!)</f>
        <v>#REF!</v>
      </c>
      <c r="C51" s="144"/>
      <c r="D51" s="144"/>
      <c r="E51" s="144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</row>
    <row r="52" spans="2:28" s="143" customFormat="1" ht="15" customHeight="1">
      <c r="B52" s="136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</row>
    <row r="53" spans="2:28" s="143" customFormat="1" ht="15" customHeight="1">
      <c r="B53" s="136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41"/>
    </row>
    <row r="54" spans="2:28" s="146" customFormat="1">
      <c r="B54" s="136"/>
      <c r="C54" s="145" t="s">
        <v>2422</v>
      </c>
      <c r="D54" s="369" t="e">
        <f>CHOOSE(jezyk,#REF!,#REF!,#REF!,#REF!)</f>
        <v>#REF!</v>
      </c>
      <c r="E54" s="369"/>
      <c r="F54" s="369"/>
      <c r="G54" s="369"/>
      <c r="H54" s="369"/>
      <c r="I54" s="369"/>
      <c r="J54" s="369"/>
      <c r="K54" s="369"/>
      <c r="L54" s="369"/>
      <c r="M54" s="369"/>
      <c r="N54" s="137"/>
      <c r="O54" s="137"/>
      <c r="P54" s="137"/>
      <c r="Q54" s="137"/>
      <c r="R54" s="137"/>
      <c r="S54" s="137"/>
      <c r="T54" s="137"/>
      <c r="U54" s="145">
        <f>W73</f>
        <v>3</v>
      </c>
      <c r="V54" s="137"/>
    </row>
    <row r="55" spans="2:28" s="143" customFormat="1" ht="18.75" customHeight="1">
      <c r="B55" s="136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45"/>
      <c r="V55" s="137"/>
    </row>
    <row r="56" spans="2:28" s="143" customFormat="1">
      <c r="B56" s="136"/>
      <c r="C56" s="145" t="s">
        <v>2455</v>
      </c>
      <c r="D56" s="370" t="e">
        <f>CHOOSE(jezyk,#REF!,#REF!,#REF!,#REF!)</f>
        <v>#REF!</v>
      </c>
      <c r="E56" s="370"/>
      <c r="F56" s="370"/>
      <c r="G56" s="370"/>
      <c r="H56" s="370"/>
      <c r="I56" s="147"/>
      <c r="J56" s="147"/>
      <c r="K56" s="147"/>
      <c r="L56" s="147"/>
      <c r="M56" s="147"/>
      <c r="N56" s="147"/>
      <c r="O56" s="137"/>
      <c r="P56" s="137"/>
      <c r="Q56" s="137"/>
      <c r="R56" s="137"/>
      <c r="S56" s="137"/>
      <c r="T56" s="137"/>
      <c r="U56" s="145">
        <f>W150</f>
        <v>5</v>
      </c>
      <c r="V56" s="137"/>
    </row>
    <row r="57" spans="2:28" s="139" customFormat="1" ht="18.75" customHeight="1">
      <c r="B57" s="136"/>
      <c r="C57" s="13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37"/>
      <c r="P57" s="137"/>
      <c r="Q57" s="137"/>
      <c r="R57" s="137"/>
      <c r="S57" s="137"/>
      <c r="T57" s="137"/>
      <c r="U57" s="145"/>
      <c r="V57" s="137"/>
      <c r="Y57" s="140"/>
      <c r="Z57" s="140"/>
      <c r="AA57" s="140"/>
      <c r="AB57" s="140"/>
    </row>
    <row r="58" spans="2:28" s="139" customFormat="1">
      <c r="B58" s="136"/>
      <c r="C58" s="145" t="s">
        <v>2520</v>
      </c>
      <c r="D58" s="370" t="e">
        <f>CHOOSE(jezyk,#REF!,#REF!,#REF!,#REF!)</f>
        <v>#REF!</v>
      </c>
      <c r="E58" s="370"/>
      <c r="F58" s="370"/>
      <c r="G58" s="370"/>
      <c r="H58" s="370"/>
      <c r="I58" s="370"/>
      <c r="J58" s="370"/>
      <c r="K58" s="370"/>
      <c r="L58" s="370"/>
      <c r="M58" s="370"/>
      <c r="N58" s="370"/>
      <c r="O58" s="137"/>
      <c r="P58" s="137"/>
      <c r="Q58" s="137"/>
      <c r="R58" s="137"/>
      <c r="S58" s="137"/>
      <c r="T58" s="137"/>
      <c r="U58" s="145">
        <f>W161</f>
        <v>5</v>
      </c>
      <c r="V58" s="137"/>
      <c r="Y58" s="140"/>
      <c r="Z58" s="140"/>
      <c r="AA58" s="140"/>
      <c r="AB58" s="140"/>
    </row>
    <row r="59" spans="2:28" s="139" customFormat="1" ht="18.75" customHeight="1">
      <c r="B59" s="136"/>
      <c r="C59" s="13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37"/>
      <c r="P59" s="137"/>
      <c r="Q59" s="137"/>
      <c r="R59" s="137"/>
      <c r="S59" s="137"/>
      <c r="T59" s="137"/>
      <c r="U59" s="145"/>
      <c r="V59" s="137"/>
      <c r="Y59" s="140"/>
      <c r="Z59" s="140"/>
      <c r="AA59" s="140"/>
      <c r="AB59" s="140"/>
    </row>
    <row r="60" spans="2:28" s="139" customFormat="1">
      <c r="B60" s="136"/>
      <c r="C60" s="145" t="s">
        <v>2569</v>
      </c>
      <c r="D60" s="370" t="e">
        <f>CHOOSE(jezyk,#REF!,#REF!,#REF!,#REF!)</f>
        <v>#REF!</v>
      </c>
      <c r="E60" s="370"/>
      <c r="F60" s="370"/>
      <c r="G60" s="370"/>
      <c r="H60" s="370"/>
      <c r="I60" s="370"/>
      <c r="J60" s="370"/>
      <c r="K60" s="370"/>
      <c r="L60" s="370"/>
      <c r="M60" s="370"/>
      <c r="N60" s="370"/>
      <c r="O60" s="137"/>
      <c r="P60" s="137"/>
      <c r="Q60" s="137"/>
      <c r="R60" s="137"/>
      <c r="S60" s="137"/>
      <c r="T60" s="137"/>
      <c r="U60" s="145">
        <f>W180</f>
        <v>5</v>
      </c>
      <c r="V60" s="137"/>
      <c r="Y60" s="140"/>
      <c r="Z60" s="140"/>
      <c r="AA60" s="140"/>
      <c r="AB60" s="140"/>
    </row>
    <row r="61" spans="2:28" s="139" customFormat="1" ht="18.75" customHeight="1">
      <c r="B61" s="136"/>
      <c r="C61" s="13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37"/>
      <c r="P61" s="137"/>
      <c r="Q61" s="137"/>
      <c r="R61" s="137"/>
      <c r="S61" s="137"/>
      <c r="T61" s="137"/>
      <c r="U61" s="145"/>
      <c r="V61" s="137"/>
      <c r="Y61" s="140"/>
      <c r="Z61" s="140"/>
      <c r="AA61" s="140"/>
      <c r="AB61" s="140"/>
    </row>
    <row r="62" spans="2:28" s="139" customFormat="1" ht="15" customHeight="1">
      <c r="B62" s="136"/>
      <c r="C62" s="145" t="s">
        <v>2572</v>
      </c>
      <c r="D62" s="370" t="e">
        <f>CHOOSE(jezyk,#REF!,#REF!,#REF!,#REF!)</f>
        <v>#REF!</v>
      </c>
      <c r="E62" s="370"/>
      <c r="F62" s="370"/>
      <c r="G62" s="370"/>
      <c r="H62" s="370"/>
      <c r="I62" s="370"/>
      <c r="J62" s="370"/>
      <c r="K62" s="370"/>
      <c r="L62" s="370"/>
      <c r="M62" s="370"/>
      <c r="N62" s="370"/>
      <c r="O62" s="370"/>
      <c r="P62" s="370"/>
      <c r="Q62" s="370"/>
      <c r="R62" s="370"/>
      <c r="S62" s="148"/>
      <c r="T62" s="148"/>
      <c r="U62" s="149">
        <f>W188</f>
        <v>5</v>
      </c>
      <c r="V62" s="150"/>
      <c r="Y62" s="140"/>
      <c r="Z62" s="140"/>
      <c r="AA62" s="140"/>
      <c r="AB62" s="140"/>
    </row>
    <row r="63" spans="2:28" s="139" customFormat="1" ht="15" customHeight="1">
      <c r="B63" s="136"/>
      <c r="C63" s="145"/>
      <c r="D63" s="151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9"/>
      <c r="V63" s="150"/>
      <c r="Y63" s="140"/>
      <c r="Z63" s="140"/>
      <c r="AA63" s="140"/>
      <c r="AB63" s="140"/>
    </row>
    <row r="64" spans="2:28" s="139" customFormat="1" ht="15" customHeight="1">
      <c r="B64" s="136"/>
      <c r="C64" s="145" t="s">
        <v>2578</v>
      </c>
      <c r="D64" s="373" t="e">
        <f>CHOOSE(jezyk,#REF!,#REF!,#REF!,#REF!)</f>
        <v>#REF!</v>
      </c>
      <c r="E64" s="373"/>
      <c r="F64" s="373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373"/>
      <c r="R64" s="373"/>
      <c r="S64" s="148"/>
      <c r="T64" s="148"/>
      <c r="U64" s="149">
        <f>W198</f>
        <v>6</v>
      </c>
      <c r="V64" s="150"/>
      <c r="Y64" s="140"/>
      <c r="Z64" s="140"/>
      <c r="AA64" s="140"/>
      <c r="AB64" s="140"/>
    </row>
    <row r="65" spans="2:28" s="139" customFormat="1" ht="15" customHeight="1">
      <c r="B65" s="136"/>
      <c r="C65" s="145"/>
      <c r="D65" s="151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9"/>
      <c r="V65" s="150"/>
      <c r="Y65" s="140"/>
      <c r="Z65" s="140"/>
      <c r="AA65" s="140"/>
      <c r="AB65" s="140"/>
    </row>
    <row r="66" spans="2:28" s="139" customFormat="1" ht="15" customHeight="1">
      <c r="B66" s="136"/>
      <c r="C66" s="145" t="s">
        <v>2581</v>
      </c>
      <c r="D66" s="373" t="e">
        <f>CHOOSE(jezyk,#REF!,#REF!,#REF!,#REF!)</f>
        <v>#REF!</v>
      </c>
      <c r="E66" s="373"/>
      <c r="F66" s="373"/>
      <c r="G66" s="373"/>
      <c r="H66" s="373"/>
      <c r="I66" s="373"/>
      <c r="J66" s="373"/>
      <c r="K66" s="373"/>
      <c r="L66" s="373"/>
      <c r="M66" s="373"/>
      <c r="N66" s="373"/>
      <c r="O66" s="373"/>
      <c r="P66" s="373"/>
      <c r="Q66" s="373"/>
      <c r="R66" s="373"/>
      <c r="S66" s="148"/>
      <c r="T66" s="148"/>
      <c r="U66" s="149">
        <f>W209</f>
        <v>6</v>
      </c>
      <c r="V66" s="150"/>
      <c r="Y66" s="140"/>
      <c r="Z66" s="140"/>
      <c r="AA66" s="140"/>
      <c r="AB66" s="140"/>
    </row>
    <row r="67" spans="2:28" s="139" customFormat="1" ht="15" customHeight="1">
      <c r="B67" s="136"/>
      <c r="C67" s="145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3"/>
      <c r="T67" s="153"/>
      <c r="U67" s="149"/>
      <c r="V67" s="154"/>
      <c r="Y67" s="140"/>
      <c r="Z67" s="140"/>
      <c r="AA67" s="140"/>
      <c r="AB67" s="140"/>
    </row>
    <row r="68" spans="2:28" s="139" customFormat="1" ht="15" customHeight="1">
      <c r="B68" s="136"/>
      <c r="C68" s="145" t="s">
        <v>2743</v>
      </c>
      <c r="D68" s="373" t="e">
        <f>CHOOSE(jezyk,#REF!,#REF!,#REF!,#REF!)</f>
        <v>#REF!</v>
      </c>
      <c r="E68" s="373"/>
      <c r="F68" s="373"/>
      <c r="G68" s="373"/>
      <c r="H68" s="373"/>
      <c r="I68" s="373"/>
      <c r="J68" s="373"/>
      <c r="K68" s="373"/>
      <c r="L68" s="373"/>
      <c r="M68" s="373"/>
      <c r="N68" s="373"/>
      <c r="O68" s="373"/>
      <c r="P68" s="373"/>
      <c r="Q68" s="373"/>
      <c r="R68" s="373"/>
      <c r="S68" s="153"/>
      <c r="T68" s="153"/>
      <c r="U68" s="149">
        <f>W219</f>
        <v>6</v>
      </c>
      <c r="V68" s="154"/>
      <c r="Y68" s="140"/>
      <c r="Z68" s="140"/>
      <c r="AA68" s="140"/>
      <c r="AB68" s="140"/>
    </row>
    <row r="69" spans="2:28" s="139" customFormat="1" ht="15" customHeight="1">
      <c r="B69" s="136"/>
      <c r="C69" s="14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6"/>
      <c r="T69" s="156"/>
      <c r="U69" s="149"/>
      <c r="V69" s="157"/>
      <c r="Y69" s="140"/>
      <c r="Z69" s="140"/>
      <c r="AA69" s="140"/>
      <c r="AB69" s="140"/>
    </row>
    <row r="70" spans="2:28" s="139" customFormat="1" ht="15" customHeight="1">
      <c r="B70" s="136"/>
      <c r="C70" s="145" t="s">
        <v>2744</v>
      </c>
      <c r="D70" s="370" t="e">
        <f>CHOOSE(jezyk,#REF!,#REF!,#REF!,#REF!)</f>
        <v>#REF!</v>
      </c>
      <c r="E70" s="370"/>
      <c r="F70" s="370"/>
      <c r="G70" s="370"/>
      <c r="H70" s="370"/>
      <c r="I70" s="370"/>
      <c r="J70" s="370"/>
      <c r="K70" s="370"/>
      <c r="L70" s="370"/>
      <c r="M70" s="370"/>
      <c r="N70" s="370"/>
      <c r="O70" s="137"/>
      <c r="P70" s="137"/>
      <c r="Q70" s="137"/>
      <c r="R70" s="137"/>
      <c r="S70" s="137"/>
      <c r="T70" s="137"/>
      <c r="U70" s="145">
        <f>W227</f>
        <v>7</v>
      </c>
      <c r="V70" s="137"/>
      <c r="Y70" s="140"/>
      <c r="Z70" s="140"/>
      <c r="AA70" s="140"/>
      <c r="AB70" s="140"/>
    </row>
    <row r="71" spans="2:28" s="139" customFormat="1">
      <c r="B71" s="136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Y71" s="140"/>
      <c r="Z71" s="140"/>
      <c r="AA71" s="140"/>
      <c r="AB71" s="140"/>
    </row>
    <row r="72" spans="2:28" s="139" customFormat="1">
      <c r="B72" s="136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Y72" s="140"/>
      <c r="Z72" s="140"/>
      <c r="AA72" s="140"/>
      <c r="AB72" s="140"/>
    </row>
    <row r="73" spans="2:28" s="162" customFormat="1">
      <c r="B73" s="158" t="s">
        <v>2422</v>
      </c>
      <c r="C73" s="147" t="e">
        <f>CHOOSE(jezyk,#REF!,#REF!,#REF!,#REF!)</f>
        <v>#REF!</v>
      </c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59">
        <v>3</v>
      </c>
      <c r="X73" s="160" t="s">
        <v>3160</v>
      </c>
      <c r="Y73" s="161"/>
      <c r="Z73" s="161"/>
      <c r="AA73" s="161"/>
      <c r="AB73" s="161"/>
    </row>
    <row r="74" spans="2:28" s="139" customFormat="1">
      <c r="B74" s="136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Y74" s="140"/>
      <c r="Z74" s="140"/>
      <c r="AA74" s="140"/>
      <c r="AB74" s="140"/>
    </row>
    <row r="75" spans="2:28" s="139" customFormat="1">
      <c r="B75" s="136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Y75" s="140"/>
      <c r="Z75" s="140"/>
      <c r="AA75" s="140"/>
      <c r="AB75" s="140"/>
    </row>
    <row r="76" spans="2:28" s="139" customFormat="1">
      <c r="B76" s="136"/>
      <c r="C76" s="137" t="e">
        <f>CHOOSE(jezyk,#REF!,#REF!,#REF!,#REF!)</f>
        <v>#REF!</v>
      </c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63"/>
      <c r="P76" s="163"/>
      <c r="U76" s="163"/>
    </row>
    <row r="77" spans="2:28" s="139" customFormat="1"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63"/>
      <c r="P77" s="163"/>
      <c r="U77" s="163"/>
      <c r="W77" s="164"/>
    </row>
    <row r="78" spans="2:28" s="139" customFormat="1">
      <c r="B78" s="136"/>
      <c r="C78" s="147" t="e">
        <f>nazwa_spolki</f>
        <v>#REF!</v>
      </c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63"/>
      <c r="P78" s="163"/>
      <c r="U78" s="163"/>
    </row>
    <row r="79" spans="2:28" s="139" customFormat="1">
      <c r="B79" s="136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63"/>
      <c r="P79" s="163"/>
      <c r="U79" s="163"/>
    </row>
    <row r="80" spans="2:28" s="139" customFormat="1" ht="25.5" customHeight="1">
      <c r="B80" s="136"/>
      <c r="C80" s="375" t="e">
        <f>CHOOSE(jezyk,#REF!,#REF!,#REF!,#REF!)</f>
        <v>#REF!</v>
      </c>
      <c r="D80" s="375"/>
      <c r="E80" s="375"/>
      <c r="F80" s="375"/>
      <c r="G80" s="375"/>
      <c r="H80" s="375"/>
      <c r="I80" s="375"/>
      <c r="J80" s="375"/>
      <c r="K80" s="375"/>
      <c r="L80" s="375"/>
      <c r="M80" s="375"/>
      <c r="N80" s="375"/>
      <c r="O80" s="375"/>
      <c r="P80" s="375"/>
      <c r="Q80" s="375"/>
      <c r="R80" s="375"/>
      <c r="S80" s="375"/>
      <c r="T80" s="375"/>
      <c r="U80" s="375"/>
      <c r="V80" s="375"/>
    </row>
    <row r="81" spans="2:28" s="139" customFormat="1"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63"/>
      <c r="P81" s="163"/>
      <c r="U81" s="163"/>
    </row>
    <row r="82" spans="2:28" s="139" customFormat="1">
      <c r="B82" s="136"/>
      <c r="C82" s="25" t="e">
        <f>CHOOSE(jezyk,#REF!,#REF!,#REF!,#REF!)</f>
        <v>#REF!</v>
      </c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63"/>
      <c r="P82" s="163"/>
      <c r="U82" s="163"/>
    </row>
    <row r="83" spans="2:28" s="139" customFormat="1">
      <c r="B83" s="136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63"/>
      <c r="P83" s="163"/>
      <c r="U83" s="163"/>
    </row>
    <row r="84" spans="2:28" s="139" customFormat="1" ht="38.25" customHeight="1">
      <c r="B84" s="136"/>
      <c r="C84" s="358" t="e">
        <f>CHOOSE(jezyk,#REF!,#REF!,#REF!,#REF!)</f>
        <v>#REF!</v>
      </c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Y84" s="140"/>
      <c r="Z84" s="140"/>
      <c r="AA84" s="140"/>
      <c r="AB84" s="140"/>
    </row>
    <row r="85" spans="2:28" s="139" customFormat="1" ht="12.75" customHeight="1"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Y85" s="140"/>
      <c r="Z85" s="140"/>
      <c r="AA85" s="140"/>
      <c r="AB85" s="140"/>
    </row>
    <row r="86" spans="2:28" s="139" customFormat="1">
      <c r="B86" s="158" t="e">
        <f>CHOOSE(jezyk,#REF!,#REF!,#REF!,#REF!)</f>
        <v>#REF!</v>
      </c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63"/>
      <c r="P86" s="163"/>
      <c r="U86" s="163"/>
    </row>
    <row r="87" spans="2:28" s="139" customFormat="1">
      <c r="B87" s="136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Y87" s="140"/>
      <c r="Z87" s="140"/>
      <c r="AA87" s="140"/>
      <c r="AB87" s="140"/>
    </row>
    <row r="88" spans="2:28" s="139" customFormat="1" ht="25.5" customHeight="1">
      <c r="B88" s="136"/>
      <c r="C88" s="358" t="e">
        <f>CHOOSE(jezyk,#REF!,#REF!,#REF!,#REF!)</f>
        <v>#REF!</v>
      </c>
      <c r="D88" s="358"/>
      <c r="E88" s="358"/>
      <c r="F88" s="358"/>
      <c r="G88" s="358"/>
      <c r="H88" s="358"/>
      <c r="I88" s="358"/>
      <c r="J88" s="358"/>
      <c r="K88" s="358"/>
      <c r="L88" s="358"/>
      <c r="M88" s="358"/>
      <c r="N88" s="358"/>
      <c r="O88" s="358"/>
      <c r="P88" s="358"/>
      <c r="Q88" s="358"/>
      <c r="R88" s="358"/>
      <c r="S88" s="358"/>
      <c r="T88" s="358"/>
      <c r="U88" s="358"/>
      <c r="V88" s="358"/>
      <c r="Y88" s="140"/>
      <c r="Z88" s="140"/>
      <c r="AA88" s="140"/>
      <c r="AB88" s="140"/>
    </row>
    <row r="89" spans="2:28" s="139" customFormat="1">
      <c r="B89" s="136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Y89" s="140"/>
      <c r="Z89" s="140"/>
      <c r="AA89" s="140"/>
      <c r="AB89" s="140"/>
    </row>
    <row r="90" spans="2:28" s="139" customFormat="1" ht="38.25" customHeight="1">
      <c r="B90" s="136"/>
      <c r="C90" s="358" t="s">
        <v>3161</v>
      </c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Y90" s="140"/>
      <c r="Z90" s="140"/>
      <c r="AA90" s="140"/>
      <c r="AB90" s="140"/>
    </row>
    <row r="91" spans="2:28" s="139" customFormat="1">
      <c r="B91" s="136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Y91" s="140"/>
      <c r="Z91" s="140"/>
      <c r="AA91" s="140"/>
      <c r="AB91" s="140"/>
    </row>
    <row r="92" spans="2:28" s="139" customFormat="1">
      <c r="B92" s="158" t="e">
        <f>CHOOSE(jezyk,#REF!,#REF!,#REF!,#REF!)</f>
        <v>#REF!</v>
      </c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63"/>
      <c r="P92" s="163"/>
      <c r="U92" s="163"/>
    </row>
    <row r="93" spans="2:28" s="139" customFormat="1">
      <c r="B93" s="136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63"/>
      <c r="P93" s="163"/>
      <c r="U93" s="163"/>
    </row>
    <row r="94" spans="2:28" s="139" customFormat="1">
      <c r="B94" s="136"/>
      <c r="C94" s="137" t="e">
        <f>CHOOSE(jezyk,#REF!,#REF!,#REF!,#REF!)</f>
        <v>#REF!</v>
      </c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63"/>
      <c r="P94" s="163"/>
      <c r="U94" s="163"/>
    </row>
    <row r="95" spans="2:28" s="139" customFormat="1">
      <c r="B95" s="136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63"/>
      <c r="P95" s="163"/>
      <c r="U95" s="163"/>
    </row>
    <row r="96" spans="2:28" s="139" customFormat="1">
      <c r="B96" s="136"/>
      <c r="C96" s="137"/>
      <c r="D96" s="137"/>
      <c r="E96" s="357" t="e">
        <f>CHOOSE(jezyk,#REF!,#REF!,#REF!,#REF!)</f>
        <v>#REF!</v>
      </c>
      <c r="F96" s="357"/>
      <c r="G96" s="357"/>
      <c r="H96" s="357"/>
      <c r="I96" s="357"/>
      <c r="J96" s="357"/>
      <c r="K96" s="357"/>
      <c r="L96" s="357"/>
      <c r="M96" s="357"/>
      <c r="N96" s="137"/>
      <c r="O96" s="163"/>
      <c r="P96" s="163"/>
      <c r="U96" s="163"/>
    </row>
    <row r="97" spans="2:21" s="139" customFormat="1">
      <c r="B97" s="136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63"/>
      <c r="P97" s="163"/>
      <c r="U97" s="163"/>
    </row>
    <row r="98" spans="2:21" s="139" customFormat="1">
      <c r="B98" s="136"/>
      <c r="C98" s="137"/>
      <c r="D98" s="137"/>
      <c r="E98" s="357" t="e">
        <f>CHOOSE(jezyk,#REF!,#REF!,#REF!,#REF!)</f>
        <v>#REF!</v>
      </c>
      <c r="F98" s="357"/>
      <c r="G98" s="357"/>
      <c r="H98" s="357"/>
      <c r="I98" s="357"/>
      <c r="J98" s="357"/>
      <c r="K98" s="357"/>
      <c r="L98" s="357"/>
      <c r="M98" s="357"/>
      <c r="N98" s="137"/>
      <c r="O98" s="163"/>
      <c r="P98" s="163"/>
      <c r="U98" s="163"/>
    </row>
    <row r="99" spans="2:21" s="139" customFormat="1">
      <c r="B99" s="136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63"/>
      <c r="P99" s="163"/>
      <c r="U99" s="163"/>
    </row>
    <row r="100" spans="2:21" s="139" customFormat="1">
      <c r="B100" s="158" t="e">
        <f>CHOOSE(jezyk,#REF!,#REF!,#REF!,#REF!)</f>
        <v>#REF!</v>
      </c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63"/>
      <c r="P100" s="163"/>
      <c r="U100" s="163"/>
    </row>
    <row r="101" spans="2:21" s="139" customFormat="1">
      <c r="B101" s="136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63"/>
      <c r="P101" s="163"/>
      <c r="U101" s="163"/>
    </row>
    <row r="102" spans="2:21" s="139" customFormat="1">
      <c r="B102" s="136"/>
      <c r="C102" s="137" t="e">
        <f>CHOOSE(jezyk,#REF!,#REF!,#REF!,#REF!)</f>
        <v>#REF!</v>
      </c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63"/>
      <c r="P102" s="163"/>
      <c r="U102" s="163"/>
    </row>
    <row r="103" spans="2:21" s="139" customFormat="1">
      <c r="B103" s="136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63"/>
      <c r="P103" s="163"/>
      <c r="U103" s="163"/>
    </row>
    <row r="104" spans="2:21" s="139" customFormat="1">
      <c r="B104" s="136"/>
      <c r="C104" s="137"/>
      <c r="D104" s="137"/>
      <c r="E104" s="357" t="e">
        <f>CHOOSE(jezyk,#REF!,#REF!,#REF!,#REF!)</f>
        <v>#REF!</v>
      </c>
      <c r="F104" s="357"/>
      <c r="G104" s="357"/>
      <c r="H104" s="357"/>
      <c r="I104" s="357"/>
      <c r="J104" s="357"/>
      <c r="K104" s="357"/>
      <c r="L104" s="357"/>
      <c r="M104" s="357"/>
      <c r="N104" s="137"/>
      <c r="O104" s="163"/>
      <c r="P104" s="163"/>
      <c r="U104" s="163"/>
    </row>
    <row r="105" spans="2:21" s="139" customFormat="1">
      <c r="B105" s="136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63"/>
      <c r="P105" s="163"/>
      <c r="U105" s="163"/>
    </row>
    <row r="106" spans="2:21" s="139" customFormat="1">
      <c r="B106" s="136"/>
      <c r="C106" s="137"/>
      <c r="D106" s="137"/>
      <c r="E106" s="357" t="e">
        <f>CHOOSE(jezyk,#REF!,#REF!,#REF!,#REF!)</f>
        <v>#REF!</v>
      </c>
      <c r="F106" s="357"/>
      <c r="G106" s="357"/>
      <c r="H106" s="357"/>
      <c r="I106" s="357"/>
      <c r="J106" s="357"/>
      <c r="K106" s="357"/>
      <c r="L106" s="357"/>
      <c r="M106" s="357"/>
      <c r="N106" s="137"/>
      <c r="O106" s="163"/>
      <c r="P106" s="163"/>
      <c r="U106" s="163"/>
    </row>
    <row r="107" spans="2:21" s="139" customFormat="1">
      <c r="B107" s="136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63"/>
      <c r="P107" s="163"/>
      <c r="U107" s="163"/>
    </row>
    <row r="108" spans="2:21" s="139" customFormat="1">
      <c r="B108" s="136"/>
      <c r="C108" s="137"/>
      <c r="D108" s="137"/>
      <c r="E108" s="357" t="e">
        <f>CHOOSE(jezyk,#REF!,#REF!,#REF!,#REF!)</f>
        <v>#REF!</v>
      </c>
      <c r="F108" s="357"/>
      <c r="G108" s="357"/>
      <c r="H108" s="357"/>
      <c r="I108" s="357"/>
      <c r="J108" s="357"/>
      <c r="K108" s="357"/>
      <c r="L108" s="357"/>
      <c r="M108" s="357"/>
      <c r="N108" s="137"/>
      <c r="O108" s="163"/>
      <c r="P108" s="163"/>
      <c r="U108" s="163"/>
    </row>
    <row r="109" spans="2:21" s="139" customFormat="1">
      <c r="B109" s="136"/>
      <c r="C109" s="137"/>
      <c r="D109" s="137"/>
      <c r="N109" s="137"/>
      <c r="O109" s="163"/>
      <c r="P109" s="163"/>
      <c r="U109" s="163"/>
    </row>
    <row r="110" spans="2:21" s="139" customFormat="1">
      <c r="B110" s="136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63"/>
      <c r="P110" s="163"/>
      <c r="U110" s="163"/>
    </row>
    <row r="111" spans="2:21" s="139" customFormat="1">
      <c r="B111" s="158" t="e">
        <f>CHOOSE(jezyk,#REF!,#REF!,#REF!,#REF!)</f>
        <v>#REF!</v>
      </c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63"/>
      <c r="P111" s="163"/>
      <c r="U111" s="163"/>
    </row>
    <row r="112" spans="2:21" s="139" customFormat="1">
      <c r="B112" s="136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63"/>
      <c r="P112" s="163"/>
      <c r="U112" s="163"/>
    </row>
    <row r="113" spans="2:28" s="139" customFormat="1">
      <c r="B113" s="136"/>
      <c r="C113" s="137" t="e">
        <f>CHOOSE(jezyk,#REF!,#REF!,#REF!,#REF!)</f>
        <v>#REF!</v>
      </c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63"/>
      <c r="P113" s="163"/>
      <c r="U113" s="163"/>
      <c r="W113" s="164"/>
    </row>
    <row r="114" spans="2:28" s="139" customFormat="1" ht="14.25" customHeight="1">
      <c r="B114" s="136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63"/>
      <c r="P114" s="163"/>
      <c r="U114" s="163"/>
    </row>
    <row r="115" spans="2:28" s="139" customFormat="1">
      <c r="B115" s="136"/>
      <c r="C115" s="166" t="s">
        <v>2226</v>
      </c>
      <c r="D115" s="363"/>
      <c r="E115" s="363"/>
      <c r="F115" s="363"/>
      <c r="G115" s="363"/>
      <c r="H115" s="363"/>
      <c r="I115" s="36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</row>
    <row r="116" spans="2:28" s="139" customFormat="1" ht="14.25" customHeight="1">
      <c r="B116" s="136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63"/>
      <c r="P116" s="163"/>
      <c r="U116" s="163"/>
    </row>
    <row r="117" spans="2:28" s="139" customFormat="1">
      <c r="B117" s="136"/>
      <c r="C117" s="166" t="s">
        <v>2226</v>
      </c>
      <c r="D117" s="363"/>
      <c r="E117" s="363"/>
      <c r="F117" s="363"/>
      <c r="G117" s="363"/>
      <c r="H117" s="363"/>
      <c r="I117" s="363"/>
      <c r="J117" s="363"/>
      <c r="K117" s="363"/>
      <c r="L117" s="363"/>
      <c r="M117" s="363"/>
      <c r="N117" s="363"/>
      <c r="O117" s="363"/>
      <c r="P117" s="363"/>
      <c r="Q117" s="363"/>
      <c r="R117" s="363"/>
      <c r="S117" s="363"/>
      <c r="U117" s="163"/>
    </row>
    <row r="118" spans="2:28" s="139" customFormat="1" ht="14.25" customHeight="1">
      <c r="B118" s="136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63"/>
      <c r="P118" s="163"/>
      <c r="U118" s="163"/>
    </row>
    <row r="119" spans="2:28" s="139" customFormat="1">
      <c r="B119" s="136"/>
      <c r="C119" s="166" t="s">
        <v>2226</v>
      </c>
      <c r="D119" s="363"/>
      <c r="E119" s="363"/>
      <c r="F119" s="363"/>
      <c r="G119" s="363"/>
      <c r="H119" s="363"/>
      <c r="I119" s="363"/>
      <c r="J119" s="363"/>
      <c r="K119" s="363"/>
      <c r="L119" s="363"/>
      <c r="M119" s="363"/>
      <c r="N119" s="363"/>
      <c r="O119" s="363"/>
      <c r="P119" s="363"/>
      <c r="Q119" s="363"/>
      <c r="R119" s="363"/>
      <c r="S119" s="363"/>
      <c r="U119" s="163"/>
    </row>
    <row r="120" spans="2:28" s="139" customFormat="1" ht="14.25" customHeight="1">
      <c r="B120" s="136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63"/>
      <c r="P120" s="163"/>
      <c r="U120" s="163"/>
    </row>
    <row r="121" spans="2:28" s="139" customFormat="1">
      <c r="B121" s="136"/>
      <c r="C121" s="167" t="s">
        <v>2226</v>
      </c>
      <c r="D121" s="374"/>
      <c r="E121" s="374"/>
      <c r="F121" s="374"/>
      <c r="G121" s="374"/>
      <c r="H121" s="374"/>
      <c r="I121" s="374"/>
      <c r="J121" s="374"/>
      <c r="K121" s="374"/>
      <c r="L121" s="374"/>
      <c r="M121" s="374"/>
      <c r="N121" s="374"/>
      <c r="O121" s="374"/>
      <c r="P121" s="374"/>
      <c r="Q121" s="374"/>
      <c r="R121" s="374"/>
      <c r="S121" s="374"/>
      <c r="T121" s="168"/>
      <c r="U121" s="168"/>
      <c r="V121" s="168"/>
    </row>
    <row r="122" spans="2:28" s="139" customFormat="1" ht="14.25" customHeight="1">
      <c r="B122" s="136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63"/>
      <c r="P122" s="163"/>
      <c r="U122" s="163"/>
    </row>
    <row r="123" spans="2:28" s="139" customFormat="1">
      <c r="B123" s="136"/>
      <c r="C123" s="166" t="s">
        <v>2226</v>
      </c>
      <c r="D123" s="363"/>
      <c r="E123" s="363"/>
      <c r="F123" s="363"/>
      <c r="G123" s="363"/>
      <c r="H123" s="363"/>
      <c r="I123" s="363"/>
      <c r="J123" s="363"/>
      <c r="K123" s="363"/>
      <c r="L123" s="363"/>
      <c r="M123" s="363"/>
      <c r="N123" s="363"/>
      <c r="O123" s="363"/>
      <c r="P123" s="363"/>
      <c r="Q123" s="363"/>
      <c r="R123" s="363"/>
      <c r="S123" s="363"/>
      <c r="U123" s="163"/>
    </row>
    <row r="124" spans="2:28" s="139" customFormat="1" ht="14.25" customHeight="1">
      <c r="B124" s="136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63"/>
      <c r="P124" s="163"/>
      <c r="U124" s="163"/>
    </row>
    <row r="125" spans="2:28" s="139" customFormat="1">
      <c r="B125" s="136"/>
      <c r="C125" s="166" t="s">
        <v>2226</v>
      </c>
      <c r="D125" s="357"/>
      <c r="E125" s="357"/>
      <c r="F125" s="357"/>
      <c r="G125" s="357"/>
      <c r="H125" s="357"/>
      <c r="I125" s="357"/>
      <c r="J125" s="357"/>
      <c r="K125" s="357"/>
      <c r="L125" s="357"/>
      <c r="M125" s="357"/>
      <c r="N125" s="357"/>
      <c r="O125" s="357"/>
      <c r="P125" s="357"/>
      <c r="Q125" s="357"/>
      <c r="R125" s="357"/>
      <c r="S125" s="357"/>
      <c r="U125" s="163"/>
    </row>
    <row r="126" spans="2:28" s="139" customFormat="1" ht="14.25" customHeight="1">
      <c r="B126" s="136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63"/>
      <c r="P126" s="163"/>
      <c r="U126" s="163"/>
    </row>
    <row r="127" spans="2:28" s="139" customFormat="1">
      <c r="B127" s="136"/>
      <c r="C127" s="166" t="s">
        <v>2226</v>
      </c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U127" s="163"/>
    </row>
    <row r="128" spans="2:28" s="139" customFormat="1" ht="14.25" customHeight="1">
      <c r="B128" s="360"/>
      <c r="C128" s="360"/>
      <c r="D128" s="360"/>
      <c r="E128" s="360"/>
      <c r="F128" s="360"/>
      <c r="G128" s="360"/>
      <c r="H128" s="360"/>
      <c r="I128" s="360"/>
      <c r="J128" s="360"/>
      <c r="K128" s="360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Y128" s="140"/>
      <c r="Z128" s="140"/>
      <c r="AA128" s="140"/>
      <c r="AB128" s="140"/>
    </row>
    <row r="129" spans="2:28" s="139" customFormat="1">
      <c r="B129" s="158" t="e">
        <f>CHOOSE(jezyk,#REF!,#REF!,#REF!,#REF!)</f>
        <v>#REF!</v>
      </c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63"/>
      <c r="P129" s="163"/>
      <c r="U129" s="163"/>
    </row>
    <row r="130" spans="2:28" s="139" customFormat="1">
      <c r="B130" s="136"/>
      <c r="C130" s="137"/>
      <c r="D130" s="137"/>
      <c r="E130" s="137"/>
      <c r="F130" s="137"/>
      <c r="G130" s="137"/>
      <c r="H130" s="137"/>
      <c r="I130" s="137"/>
      <c r="J130" s="137"/>
      <c r="K130" s="137"/>
      <c r="L130" s="137"/>
      <c r="M130" s="137"/>
      <c r="N130" s="137"/>
      <c r="O130" s="163"/>
      <c r="P130" s="163"/>
      <c r="U130" s="163"/>
    </row>
    <row r="131" spans="2:28" s="139" customFormat="1">
      <c r="B131" s="136"/>
      <c r="C131" s="166" t="s">
        <v>2226</v>
      </c>
      <c r="D131" s="357" t="e">
        <f>CHOOSE(jezyk,#REF!,#REF!,#REF!,#REF!)</f>
        <v>#REF!</v>
      </c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U131" s="163"/>
    </row>
    <row r="132" spans="2:28" s="139" customFormat="1">
      <c r="B132" s="136"/>
      <c r="C132" s="137"/>
      <c r="D132" s="357" t="e">
        <f>CHOOSE(jezyk,#REF!,#REF!,#REF!,#REF!)</f>
        <v>#REF!</v>
      </c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137"/>
      <c r="U132" s="137"/>
      <c r="V132" s="137"/>
      <c r="Y132" s="140"/>
      <c r="Z132" s="140"/>
      <c r="AA132" s="140"/>
      <c r="AB132" s="140"/>
    </row>
    <row r="133" spans="2:28" s="139" customFormat="1">
      <c r="B133" s="136"/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Y133" s="140"/>
      <c r="Z133" s="140"/>
      <c r="AA133" s="140"/>
      <c r="AB133" s="140"/>
    </row>
    <row r="134" spans="2:28" s="139" customFormat="1">
      <c r="B134" s="136"/>
      <c r="C134" s="166" t="s">
        <v>2226</v>
      </c>
      <c r="D134" s="357" t="e">
        <f>CHOOSE(jezyk,#REF!,#REF!,#REF!,#REF!)</f>
        <v>#REF!</v>
      </c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137"/>
      <c r="U134" s="137"/>
      <c r="V134" s="137"/>
      <c r="Y134" s="140"/>
      <c r="Z134" s="140"/>
      <c r="AA134" s="140"/>
      <c r="AB134" s="140"/>
    </row>
    <row r="135" spans="2:28" s="139" customFormat="1">
      <c r="B135" s="136"/>
      <c r="C135" s="137"/>
      <c r="D135" s="357" t="e">
        <f>CHOOSE(jezyk,#REF!,#REF!,#REF!,#REF!)</f>
        <v>#REF!</v>
      </c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137"/>
      <c r="U135" s="137"/>
      <c r="V135" s="137"/>
      <c r="Y135" s="140"/>
      <c r="Z135" s="140"/>
      <c r="AA135" s="140"/>
      <c r="AB135" s="140"/>
    </row>
    <row r="136" spans="2:28" s="139" customFormat="1">
      <c r="B136" s="136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Y136" s="140"/>
      <c r="Z136" s="140"/>
      <c r="AA136" s="140"/>
      <c r="AB136" s="140"/>
    </row>
    <row r="137" spans="2:28" s="139" customFormat="1">
      <c r="B137" s="136"/>
      <c r="C137" s="166" t="s">
        <v>2226</v>
      </c>
      <c r="D137" s="357" t="e">
        <f>CHOOSE(jezyk,#REF!,#REF!,#REF!,#REF!)</f>
        <v>#REF!</v>
      </c>
      <c r="E137" s="357"/>
      <c r="F137" s="357"/>
      <c r="G137" s="357"/>
      <c r="H137" s="357"/>
      <c r="I137" s="357"/>
      <c r="J137" s="357"/>
      <c r="K137" s="357"/>
      <c r="L137" s="357"/>
      <c r="M137" s="357"/>
      <c r="N137" s="357"/>
      <c r="O137" s="357"/>
      <c r="P137" s="357"/>
      <c r="Q137" s="357"/>
      <c r="R137" s="357"/>
      <c r="S137" s="357"/>
      <c r="T137" s="137"/>
      <c r="U137" s="137"/>
      <c r="V137" s="137"/>
      <c r="Y137" s="140"/>
      <c r="Z137" s="140"/>
      <c r="AA137" s="140"/>
      <c r="AB137" s="140"/>
    </row>
    <row r="138" spans="2:28" s="139" customFormat="1">
      <c r="B138" s="136"/>
      <c r="C138" s="137"/>
      <c r="D138" s="357" t="e">
        <f>CHOOSE(jezyk,#REF!,#REF!,#REF!,#REF!)</f>
        <v>#REF!</v>
      </c>
      <c r="E138" s="357"/>
      <c r="F138" s="357"/>
      <c r="G138" s="357"/>
      <c r="H138" s="357"/>
      <c r="I138" s="357"/>
      <c r="J138" s="357"/>
      <c r="K138" s="357"/>
      <c r="L138" s="357"/>
      <c r="M138" s="357"/>
      <c r="N138" s="357"/>
      <c r="O138" s="357"/>
      <c r="P138" s="357"/>
      <c r="Q138" s="357"/>
      <c r="R138" s="357"/>
      <c r="S138" s="357"/>
      <c r="T138" s="137"/>
      <c r="U138" s="137"/>
      <c r="V138" s="137"/>
      <c r="Y138" s="140"/>
      <c r="Z138" s="140"/>
      <c r="AA138" s="140"/>
      <c r="AB138" s="140"/>
    </row>
    <row r="139" spans="2:28" s="139" customFormat="1">
      <c r="B139" s="136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Y139" s="140"/>
      <c r="Z139" s="140"/>
      <c r="AA139" s="140"/>
      <c r="AB139" s="140"/>
    </row>
    <row r="140" spans="2:28" s="139" customFormat="1">
      <c r="B140" s="136"/>
      <c r="C140" s="166" t="s">
        <v>2226</v>
      </c>
      <c r="D140" s="357" t="e">
        <f>CHOOSE(jezyk,#REF!,#REF!,#REF!,#REF!)</f>
        <v>#REF!</v>
      </c>
      <c r="E140" s="357"/>
      <c r="F140" s="357"/>
      <c r="G140" s="357"/>
      <c r="H140" s="357"/>
      <c r="I140" s="357"/>
      <c r="J140" s="357"/>
      <c r="K140" s="357"/>
      <c r="L140" s="357"/>
      <c r="M140" s="357"/>
      <c r="N140" s="357"/>
      <c r="O140" s="357"/>
      <c r="P140" s="357"/>
      <c r="Q140" s="357"/>
      <c r="R140" s="357"/>
      <c r="S140" s="357"/>
      <c r="T140" s="137"/>
      <c r="U140" s="137"/>
      <c r="V140" s="137"/>
      <c r="Y140" s="140"/>
      <c r="Z140" s="140"/>
      <c r="AA140" s="140"/>
      <c r="AB140" s="140"/>
    </row>
    <row r="141" spans="2:28" s="139" customFormat="1">
      <c r="B141" s="136"/>
      <c r="C141" s="137"/>
      <c r="D141" s="357" t="e">
        <f>CHOOSE(jezyk,#REF!,#REF!,#REF!,#REF!)</f>
        <v>#REF!</v>
      </c>
      <c r="E141" s="357"/>
      <c r="F141" s="357"/>
      <c r="G141" s="357"/>
      <c r="H141" s="357"/>
      <c r="I141" s="357"/>
      <c r="J141" s="357"/>
      <c r="K141" s="357"/>
      <c r="L141" s="357"/>
      <c r="M141" s="357"/>
      <c r="N141" s="357"/>
      <c r="O141" s="357"/>
      <c r="P141" s="357"/>
      <c r="Q141" s="357"/>
      <c r="R141" s="357"/>
      <c r="S141" s="357"/>
      <c r="T141" s="137"/>
      <c r="U141" s="137"/>
      <c r="V141" s="137"/>
      <c r="Y141" s="140"/>
      <c r="Z141" s="140"/>
      <c r="AA141" s="140"/>
      <c r="AB141" s="140"/>
    </row>
    <row r="142" spans="2:28" s="139" customFormat="1">
      <c r="B142" s="136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Y142" s="140"/>
      <c r="Z142" s="140"/>
      <c r="AA142" s="140"/>
      <c r="AB142" s="140"/>
    </row>
    <row r="143" spans="2:28" s="139" customFormat="1">
      <c r="B143" s="136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Y143" s="140"/>
      <c r="Z143" s="140"/>
      <c r="AA143" s="140"/>
      <c r="AB143" s="140"/>
    </row>
    <row r="144" spans="2:28" s="139" customFormat="1">
      <c r="B144" s="136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Y144" s="140"/>
      <c r="Z144" s="140"/>
      <c r="AA144" s="140"/>
      <c r="AB144" s="140"/>
    </row>
    <row r="145" spans="2:28" s="139" customFormat="1">
      <c r="B145" s="136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Y145" s="140"/>
      <c r="Z145" s="140"/>
      <c r="AA145" s="140"/>
      <c r="AB145" s="140"/>
    </row>
    <row r="146" spans="2:28" s="139" customFormat="1">
      <c r="B146" s="136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Y146" s="140"/>
      <c r="Z146" s="140"/>
      <c r="AA146" s="140"/>
      <c r="AB146" s="140"/>
    </row>
    <row r="147" spans="2:28" s="139" customFormat="1">
      <c r="B147" s="136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Y147" s="140"/>
      <c r="Z147" s="140"/>
      <c r="AA147" s="140"/>
      <c r="AB147" s="140"/>
    </row>
    <row r="148" spans="2:28" s="139" customFormat="1">
      <c r="B148" s="136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Y148" s="140"/>
      <c r="Z148" s="140"/>
      <c r="AA148" s="140"/>
      <c r="AB148" s="140"/>
    </row>
    <row r="149" spans="2:28" s="139" customFormat="1">
      <c r="B149" s="136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Y149" s="140"/>
      <c r="Z149" s="140"/>
      <c r="AA149" s="140"/>
      <c r="AB149" s="140"/>
    </row>
    <row r="150" spans="2:28" s="139" customFormat="1">
      <c r="B150" s="158" t="s">
        <v>2455</v>
      </c>
      <c r="C150" s="147" t="e">
        <f>CHOOSE(jezyk,#REF!,#REF!,#REF!,#REF!)</f>
        <v>#REF!</v>
      </c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59">
        <v>5</v>
      </c>
      <c r="X150" s="160" t="s">
        <v>3160</v>
      </c>
      <c r="Y150" s="140"/>
      <c r="Z150" s="140"/>
      <c r="AA150" s="140"/>
      <c r="AB150" s="140"/>
    </row>
    <row r="151" spans="2:28" s="139" customFormat="1">
      <c r="B151" s="136"/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Y151" s="140"/>
      <c r="Z151" s="140"/>
      <c r="AA151" s="140"/>
      <c r="AB151" s="140"/>
    </row>
    <row r="152" spans="2:28" s="139" customFormat="1">
      <c r="B152" s="136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Y152" s="140"/>
      <c r="Z152" s="140"/>
      <c r="AA152" s="140"/>
      <c r="AB152" s="140"/>
    </row>
    <row r="153" spans="2:28" s="139" customFormat="1" ht="13.5" customHeight="1">
      <c r="B153" s="358" t="e">
        <f>CHOOSE(jezyk,#REF!,#REF!,#REF!,#REF!)</f>
        <v>#REF!</v>
      </c>
      <c r="C153" s="358"/>
      <c r="D153" s="358"/>
      <c r="E153" s="358"/>
      <c r="F153" s="358"/>
      <c r="G153" s="358"/>
      <c r="H153" s="358"/>
      <c r="I153" s="358"/>
      <c r="J153" s="358"/>
      <c r="K153" s="358"/>
      <c r="L153" s="358"/>
      <c r="M153" s="358"/>
      <c r="N153" s="358"/>
      <c r="O153" s="358"/>
      <c r="P153" s="358"/>
      <c r="Q153" s="358"/>
      <c r="R153" s="358"/>
      <c r="S153" s="358"/>
      <c r="T153" s="358"/>
      <c r="U153" s="358"/>
      <c r="V153" s="358"/>
      <c r="Y153" s="140"/>
      <c r="Z153" s="140"/>
      <c r="AA153" s="140"/>
      <c r="AB153" s="140"/>
    </row>
    <row r="154" spans="2:28" s="139" customFormat="1">
      <c r="B154" s="136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Y154" s="140"/>
      <c r="Z154" s="140"/>
      <c r="AA154" s="140"/>
      <c r="AB154" s="140"/>
    </row>
    <row r="155" spans="2:28" s="139" customFormat="1" ht="29.25" customHeight="1">
      <c r="B155" s="358" t="e">
        <f>CHOOSE(jezyk,#REF!,#REF!,#REF!,#REF!)</f>
        <v>#REF!</v>
      </c>
      <c r="C155" s="358"/>
      <c r="D155" s="358"/>
      <c r="E155" s="358"/>
      <c r="F155" s="358"/>
      <c r="G155" s="358"/>
      <c r="H155" s="358"/>
      <c r="I155" s="358"/>
      <c r="J155" s="358"/>
      <c r="K155" s="358"/>
      <c r="L155" s="358"/>
      <c r="M155" s="358"/>
      <c r="N155" s="358"/>
      <c r="O155" s="358"/>
      <c r="P155" s="358"/>
      <c r="Q155" s="358"/>
      <c r="R155" s="358"/>
      <c r="S155" s="358"/>
      <c r="T155" s="358"/>
      <c r="U155" s="358"/>
      <c r="V155" s="358"/>
      <c r="Y155" s="140"/>
      <c r="Z155" s="140"/>
      <c r="AA155" s="140"/>
      <c r="AB155" s="140"/>
    </row>
    <row r="156" spans="2:28" s="139" customFormat="1">
      <c r="B156" s="136"/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Y156" s="140"/>
      <c r="Z156" s="140"/>
      <c r="AA156" s="140"/>
      <c r="AB156" s="140"/>
    </row>
    <row r="157" spans="2:28" s="139" customFormat="1" ht="57.75" customHeight="1">
      <c r="B157" s="358" t="e">
        <f>CHOOSE(jezyk,#REF!,#REF!,#REF!,#REF!)</f>
        <v>#REF!</v>
      </c>
      <c r="C157" s="358"/>
      <c r="D157" s="358"/>
      <c r="E157" s="358"/>
      <c r="F157" s="358"/>
      <c r="G157" s="358"/>
      <c r="H157" s="358"/>
      <c r="I157" s="358"/>
      <c r="J157" s="358"/>
      <c r="K157" s="358"/>
      <c r="L157" s="358"/>
      <c r="M157" s="358"/>
      <c r="N157" s="358"/>
      <c r="O157" s="358"/>
      <c r="P157" s="358"/>
      <c r="Q157" s="358"/>
      <c r="R157" s="358"/>
      <c r="S157" s="358"/>
      <c r="T157" s="358"/>
      <c r="U157" s="358"/>
      <c r="V157" s="358"/>
      <c r="Y157" s="140"/>
      <c r="Z157" s="140"/>
      <c r="AA157" s="140"/>
      <c r="AB157" s="140"/>
    </row>
    <row r="158" spans="2:28" s="139" customFormat="1">
      <c r="B158" s="136"/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Y158" s="140"/>
      <c r="Z158" s="140"/>
      <c r="AA158" s="140"/>
      <c r="AB158" s="140"/>
    </row>
    <row r="159" spans="2:28" s="139" customFormat="1">
      <c r="B159" s="136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Y159" s="140"/>
      <c r="Z159" s="140"/>
      <c r="AA159" s="140"/>
      <c r="AB159" s="140"/>
    </row>
    <row r="160" spans="2:28" s="139" customFormat="1">
      <c r="B160" s="136"/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63"/>
      <c r="P160" s="163"/>
      <c r="U160" s="163"/>
    </row>
    <row r="161" spans="2:24" s="139" customFormat="1">
      <c r="B161" s="158" t="s">
        <v>2520</v>
      </c>
      <c r="C161" s="147" t="e">
        <f>CHOOSE(jezyk,#REF!,#REF!,#REF!,#REF!)</f>
        <v>#REF!</v>
      </c>
      <c r="D161" s="137"/>
      <c r="E161" s="137"/>
      <c r="F161" s="137"/>
      <c r="G161" s="137"/>
      <c r="H161" s="137"/>
      <c r="I161" s="137"/>
      <c r="J161" s="137"/>
      <c r="K161" s="137"/>
      <c r="L161" s="137"/>
      <c r="M161" s="137"/>
      <c r="N161" s="137"/>
      <c r="O161" s="163"/>
      <c r="P161" s="163"/>
      <c r="U161" s="163"/>
      <c r="W161" s="159">
        <v>5</v>
      </c>
      <c r="X161" s="160" t="s">
        <v>3160</v>
      </c>
    </row>
    <row r="162" spans="2:24" s="139" customFormat="1">
      <c r="B162" s="158"/>
      <c r="C162" s="14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63"/>
      <c r="P162" s="163"/>
      <c r="U162" s="163"/>
    </row>
    <row r="163" spans="2:24" s="139" customFormat="1">
      <c r="B163" s="136"/>
      <c r="C163" s="137"/>
      <c r="D163" s="137"/>
      <c r="E163" s="137"/>
      <c r="F163" s="137"/>
      <c r="G163" s="137"/>
      <c r="H163" s="137"/>
      <c r="I163" s="137"/>
      <c r="J163" s="137"/>
      <c r="K163" s="137"/>
      <c r="L163" s="137"/>
      <c r="M163" s="137"/>
      <c r="N163" s="137"/>
      <c r="O163" s="163"/>
      <c r="P163" s="163"/>
      <c r="U163" s="163"/>
      <c r="W163" s="141"/>
    </row>
    <row r="164" spans="2:24" s="139" customFormat="1">
      <c r="B164" s="368" t="e">
        <f>CHOOSE(jezyk,#REF!,#REF!,#REF!,#REF!)</f>
        <v>#REF!</v>
      </c>
      <c r="C164" s="368"/>
      <c r="D164" s="368"/>
      <c r="E164" s="368"/>
      <c r="F164" s="368"/>
      <c r="G164" s="368"/>
      <c r="H164" s="368"/>
      <c r="I164" s="368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141"/>
    </row>
    <row r="165" spans="2:24" s="139" customFormat="1" hidden="1">
      <c r="B165" s="136"/>
      <c r="C165" s="137"/>
      <c r="D165" s="137"/>
      <c r="E165" s="137"/>
      <c r="F165" s="137"/>
      <c r="G165" s="137"/>
      <c r="H165" s="137"/>
      <c r="I165" s="138"/>
      <c r="J165" s="138"/>
      <c r="K165" s="137"/>
      <c r="L165" s="137"/>
      <c r="M165" s="138"/>
      <c r="N165" s="138"/>
      <c r="O165" s="169"/>
      <c r="P165" s="169"/>
      <c r="Q165" s="140"/>
      <c r="R165" s="140"/>
      <c r="S165" s="140"/>
      <c r="U165" s="169"/>
      <c r="W165" s="141"/>
    </row>
    <row r="166" spans="2:24" s="139" customFormat="1" hidden="1">
      <c r="B166" s="136"/>
      <c r="C166" s="137"/>
      <c r="D166" s="137"/>
      <c r="E166" s="137"/>
      <c r="F166" s="137"/>
      <c r="G166" s="137"/>
      <c r="H166" s="137"/>
      <c r="I166" s="138"/>
      <c r="J166" s="138"/>
      <c r="K166" s="137"/>
      <c r="L166" s="137"/>
      <c r="M166" s="138"/>
      <c r="N166" s="138"/>
      <c r="O166" s="169"/>
      <c r="P166" s="169"/>
      <c r="Q166" s="140"/>
      <c r="R166" s="140"/>
      <c r="S166" s="140"/>
      <c r="U166" s="169"/>
      <c r="W166" s="141"/>
    </row>
    <row r="167" spans="2:24" s="139" customFormat="1" hidden="1">
      <c r="B167" s="136"/>
      <c r="C167" s="137"/>
      <c r="D167" s="137"/>
      <c r="E167" s="137"/>
      <c r="F167" s="137"/>
      <c r="G167" s="137"/>
      <c r="H167" s="137"/>
      <c r="I167" s="138"/>
      <c r="J167" s="138"/>
      <c r="K167" s="137"/>
      <c r="L167" s="137"/>
      <c r="M167" s="138"/>
      <c r="N167" s="138"/>
      <c r="O167" s="169"/>
      <c r="P167" s="169"/>
      <c r="Q167" s="140"/>
      <c r="R167" s="140"/>
      <c r="S167" s="140"/>
      <c r="U167" s="169"/>
      <c r="W167" s="141"/>
    </row>
    <row r="168" spans="2:24" s="139" customFormat="1" hidden="1">
      <c r="B168" s="136"/>
      <c r="C168" s="137"/>
      <c r="D168" s="137"/>
      <c r="E168" s="137"/>
      <c r="F168" s="137"/>
      <c r="G168" s="137"/>
      <c r="H168" s="137"/>
      <c r="I168" s="138"/>
      <c r="J168" s="138"/>
      <c r="K168" s="137"/>
      <c r="L168" s="137"/>
      <c r="M168" s="138"/>
      <c r="N168" s="138"/>
      <c r="O168" s="169"/>
      <c r="P168" s="169"/>
      <c r="Q168" s="140"/>
      <c r="R168" s="140"/>
      <c r="S168" s="140"/>
      <c r="U168" s="169"/>
      <c r="W168" s="141"/>
    </row>
    <row r="169" spans="2:24" s="139" customFormat="1" hidden="1">
      <c r="B169" s="136"/>
      <c r="C169" s="137"/>
      <c r="D169" s="137"/>
      <c r="E169" s="137"/>
      <c r="F169" s="137"/>
      <c r="G169" s="137"/>
      <c r="H169" s="137"/>
      <c r="I169" s="138"/>
      <c r="J169" s="138"/>
      <c r="K169" s="137"/>
      <c r="L169" s="137"/>
      <c r="M169" s="138"/>
      <c r="N169" s="138"/>
      <c r="O169" s="169"/>
      <c r="P169" s="169"/>
      <c r="Q169" s="140"/>
      <c r="R169" s="140"/>
      <c r="S169" s="140"/>
      <c r="U169" s="169"/>
      <c r="W169" s="141"/>
    </row>
    <row r="170" spans="2:24" s="139" customFormat="1" hidden="1">
      <c r="B170" s="136"/>
      <c r="C170" s="137"/>
      <c r="D170" s="137"/>
      <c r="E170" s="137"/>
      <c r="F170" s="137"/>
      <c r="G170" s="137"/>
      <c r="H170" s="137"/>
      <c r="I170" s="138"/>
      <c r="J170" s="138"/>
      <c r="K170" s="137"/>
      <c r="L170" s="137"/>
      <c r="M170" s="138"/>
      <c r="N170" s="138"/>
      <c r="O170" s="169"/>
      <c r="P170" s="169"/>
      <c r="Q170" s="140"/>
      <c r="R170" s="140"/>
      <c r="S170" s="140"/>
      <c r="U170" s="169"/>
      <c r="W170" s="141"/>
    </row>
    <row r="171" spans="2:24" s="139" customFormat="1" hidden="1">
      <c r="B171" s="136"/>
      <c r="C171" s="137"/>
      <c r="D171" s="137"/>
      <c r="E171" s="137"/>
      <c r="F171" s="137"/>
      <c r="G171" s="137"/>
      <c r="H171" s="137"/>
      <c r="I171" s="138"/>
      <c r="J171" s="138"/>
      <c r="K171" s="137"/>
      <c r="L171" s="137"/>
      <c r="M171" s="138"/>
      <c r="N171" s="138"/>
      <c r="O171" s="169"/>
      <c r="P171" s="169"/>
      <c r="Q171" s="140"/>
      <c r="R171" s="140"/>
      <c r="S171" s="140"/>
      <c r="U171" s="169"/>
      <c r="W171" s="141"/>
    </row>
    <row r="172" spans="2:24" s="139" customFormat="1" hidden="1">
      <c r="B172" s="136"/>
      <c r="C172" s="137"/>
      <c r="D172" s="137"/>
      <c r="E172" s="137"/>
      <c r="F172" s="137"/>
      <c r="G172" s="137"/>
      <c r="H172" s="137"/>
      <c r="I172" s="138"/>
      <c r="J172" s="138"/>
      <c r="K172" s="137"/>
      <c r="L172" s="137"/>
      <c r="M172" s="138"/>
      <c r="N172" s="138"/>
      <c r="O172" s="169"/>
      <c r="P172" s="169"/>
      <c r="Q172" s="140"/>
      <c r="R172" s="140"/>
      <c r="S172" s="140"/>
      <c r="U172" s="169"/>
      <c r="W172" s="141"/>
    </row>
    <row r="173" spans="2:24" s="139" customFormat="1" hidden="1">
      <c r="B173" s="136"/>
      <c r="C173" s="137"/>
      <c r="D173" s="137"/>
      <c r="E173" s="137"/>
      <c r="F173" s="137"/>
      <c r="G173" s="137"/>
      <c r="H173" s="137"/>
      <c r="I173" s="138"/>
      <c r="J173" s="138"/>
      <c r="K173" s="137"/>
      <c r="L173" s="137"/>
      <c r="M173" s="138"/>
      <c r="N173" s="138"/>
      <c r="O173" s="169"/>
      <c r="P173" s="169"/>
      <c r="Q173" s="140"/>
      <c r="R173" s="140"/>
      <c r="S173" s="140"/>
      <c r="U173" s="169"/>
      <c r="W173" s="141"/>
    </row>
    <row r="174" spans="2:24" s="139" customFormat="1" hidden="1">
      <c r="B174" s="136"/>
      <c r="C174" s="137"/>
      <c r="D174" s="137"/>
      <c r="E174" s="137"/>
      <c r="F174" s="137"/>
      <c r="G174" s="137"/>
      <c r="H174" s="137"/>
      <c r="I174" s="138"/>
      <c r="J174" s="138"/>
      <c r="K174" s="137"/>
      <c r="L174" s="137"/>
      <c r="M174" s="138"/>
      <c r="N174" s="138"/>
      <c r="O174" s="169"/>
      <c r="P174" s="169"/>
      <c r="Q174" s="140"/>
      <c r="R174" s="140"/>
      <c r="S174" s="140"/>
      <c r="U174" s="169"/>
      <c r="W174" s="141"/>
    </row>
    <row r="175" spans="2:24" s="139" customFormat="1" hidden="1">
      <c r="B175" s="136"/>
      <c r="C175" s="137"/>
      <c r="D175" s="137"/>
      <c r="E175" s="137"/>
      <c r="F175" s="137"/>
      <c r="G175" s="137"/>
      <c r="H175" s="137"/>
      <c r="I175" s="138"/>
      <c r="J175" s="138"/>
      <c r="K175" s="137"/>
      <c r="L175" s="137"/>
      <c r="M175" s="138"/>
      <c r="N175" s="138"/>
      <c r="O175" s="169"/>
      <c r="P175" s="169"/>
      <c r="Q175" s="140"/>
      <c r="R175" s="140"/>
      <c r="S175" s="140"/>
      <c r="U175" s="169"/>
      <c r="W175" s="141"/>
    </row>
    <row r="176" spans="2:24" s="139" customFormat="1" hidden="1">
      <c r="B176" s="136"/>
      <c r="C176" s="137"/>
      <c r="D176" s="137"/>
      <c r="E176" s="137"/>
      <c r="F176" s="137"/>
      <c r="G176" s="137"/>
      <c r="H176" s="137"/>
      <c r="I176" s="138"/>
      <c r="J176" s="138"/>
      <c r="K176" s="137"/>
      <c r="L176" s="137"/>
      <c r="M176" s="138"/>
      <c r="N176" s="138"/>
      <c r="O176" s="169"/>
      <c r="P176" s="169"/>
      <c r="Q176" s="140"/>
      <c r="R176" s="140"/>
      <c r="S176" s="140"/>
      <c r="U176" s="169"/>
      <c r="W176" s="141"/>
    </row>
    <row r="177" spans="2:24" s="139" customFormat="1" hidden="1">
      <c r="B177" s="136"/>
      <c r="C177" s="137"/>
      <c r="D177" s="137"/>
      <c r="E177" s="137"/>
      <c r="F177" s="137"/>
      <c r="G177" s="137"/>
      <c r="H177" s="137"/>
      <c r="I177" s="138"/>
      <c r="J177" s="138"/>
      <c r="K177" s="137"/>
      <c r="L177" s="137"/>
      <c r="M177" s="138"/>
      <c r="N177" s="138"/>
      <c r="O177" s="169"/>
      <c r="P177" s="169"/>
      <c r="Q177" s="140"/>
      <c r="R177" s="140"/>
      <c r="S177" s="140"/>
      <c r="U177" s="169"/>
      <c r="W177" s="141"/>
    </row>
    <row r="178" spans="2:24" s="139" customFormat="1">
      <c r="B178" s="136"/>
      <c r="C178" s="356"/>
      <c r="D178" s="356"/>
      <c r="E178" s="356"/>
      <c r="F178" s="356"/>
      <c r="G178" s="356"/>
      <c r="H178" s="356"/>
      <c r="I178" s="356"/>
      <c r="J178" s="356"/>
      <c r="K178" s="356"/>
      <c r="L178" s="356"/>
      <c r="M178" s="356"/>
      <c r="N178" s="356"/>
      <c r="O178" s="356"/>
      <c r="P178" s="356"/>
      <c r="Q178" s="356"/>
      <c r="R178" s="356"/>
      <c r="S178" s="356"/>
      <c r="T178" s="356"/>
      <c r="U178" s="356"/>
      <c r="V178" s="356"/>
    </row>
    <row r="179" spans="2:24" s="139" customFormat="1">
      <c r="B179" s="136"/>
      <c r="C179" s="137"/>
      <c r="D179" s="137"/>
      <c r="E179" s="137"/>
      <c r="F179" s="137"/>
      <c r="G179" s="137"/>
      <c r="H179" s="137"/>
      <c r="I179" s="138"/>
      <c r="J179" s="138"/>
      <c r="K179" s="137"/>
      <c r="L179" s="137"/>
      <c r="M179" s="138"/>
      <c r="N179" s="138"/>
      <c r="O179" s="169"/>
      <c r="P179" s="169"/>
      <c r="Q179" s="140"/>
      <c r="R179" s="140"/>
      <c r="S179" s="140"/>
      <c r="U179" s="169"/>
    </row>
    <row r="180" spans="2:24" s="139" customFormat="1" ht="12" customHeight="1">
      <c r="B180" s="158" t="s">
        <v>2569</v>
      </c>
      <c r="C180" s="147" t="e">
        <f>CHOOSE(jezyk,#REF!,#REF!,#REF!,#REF!)</f>
        <v>#REF!</v>
      </c>
      <c r="D180" s="137"/>
      <c r="E180" s="137"/>
      <c r="F180" s="137"/>
      <c r="G180" s="137"/>
      <c r="H180" s="137"/>
      <c r="I180" s="138"/>
      <c r="J180" s="138"/>
      <c r="K180" s="137"/>
      <c r="L180" s="137"/>
      <c r="M180" s="138"/>
      <c r="N180" s="138"/>
      <c r="O180" s="169"/>
      <c r="P180" s="169"/>
      <c r="Q180" s="140"/>
      <c r="R180" s="140"/>
      <c r="S180" s="140"/>
      <c r="U180" s="169"/>
      <c r="W180" s="159">
        <v>5</v>
      </c>
      <c r="X180" s="160" t="s">
        <v>3160</v>
      </c>
    </row>
    <row r="181" spans="2:24" s="139" customFormat="1" ht="9" customHeight="1">
      <c r="B181" s="136"/>
      <c r="C181" s="137"/>
      <c r="D181" s="137"/>
      <c r="E181" s="137"/>
      <c r="F181" s="137"/>
      <c r="G181" s="137"/>
      <c r="H181" s="137"/>
      <c r="I181" s="138"/>
      <c r="J181" s="138"/>
      <c r="K181" s="137"/>
      <c r="L181" s="137"/>
      <c r="M181" s="138"/>
      <c r="N181" s="138"/>
      <c r="O181" s="169"/>
      <c r="P181" s="169"/>
      <c r="Q181" s="140"/>
      <c r="R181" s="140"/>
      <c r="S181" s="140"/>
      <c r="U181" s="169"/>
    </row>
    <row r="182" spans="2:24" s="139" customFormat="1" ht="12.75" customHeight="1">
      <c r="B182" s="170"/>
      <c r="C182" s="170"/>
      <c r="D182" s="170"/>
      <c r="E182" s="170"/>
      <c r="F182" s="170"/>
      <c r="G182" s="170"/>
      <c r="H182" s="170"/>
      <c r="I182" s="170"/>
      <c r="J182" s="170"/>
      <c r="K182" s="170"/>
      <c r="L182" s="171"/>
      <c r="M182" s="171"/>
      <c r="N182" s="172"/>
      <c r="O182" s="172"/>
      <c r="P182" s="172"/>
      <c r="Q182" s="172"/>
      <c r="R182" s="172"/>
      <c r="S182" s="172"/>
      <c r="T182" s="172"/>
      <c r="U182" s="172"/>
      <c r="V182" s="172"/>
    </row>
    <row r="183" spans="2:24" s="139" customFormat="1">
      <c r="B183" s="356"/>
      <c r="C183" s="356"/>
      <c r="D183" s="356"/>
      <c r="E183" s="356"/>
      <c r="F183" s="361"/>
      <c r="G183" s="361"/>
      <c r="H183" s="361"/>
      <c r="I183" s="361"/>
      <c r="J183" s="361"/>
      <c r="K183" s="361"/>
      <c r="L183" s="361"/>
      <c r="M183" s="361"/>
      <c r="N183" s="362"/>
      <c r="O183" s="362"/>
      <c r="P183" s="362"/>
      <c r="Q183" s="362"/>
      <c r="R183" s="362"/>
      <c r="S183" s="362"/>
      <c r="T183" s="362"/>
      <c r="U183" s="362"/>
      <c r="V183" s="362"/>
    </row>
    <row r="184" spans="2:24" s="139" customFormat="1" ht="42.75" customHeight="1">
      <c r="B184" s="358" t="s">
        <v>3162</v>
      </c>
      <c r="C184" s="358"/>
      <c r="D184" s="358"/>
      <c r="E184" s="358"/>
      <c r="F184" s="358"/>
      <c r="G184" s="358"/>
      <c r="H184" s="358"/>
      <c r="I184" s="358"/>
      <c r="J184" s="358"/>
      <c r="K184" s="358"/>
      <c r="L184" s="358"/>
      <c r="M184" s="358"/>
      <c r="N184" s="358"/>
      <c r="O184" s="358"/>
      <c r="P184" s="358"/>
      <c r="Q184" s="358"/>
      <c r="R184" s="358"/>
      <c r="S184" s="358"/>
      <c r="T184" s="358"/>
      <c r="U184" s="358"/>
      <c r="V184" s="358"/>
    </row>
    <row r="185" spans="2:24" s="139" customFormat="1" ht="7.5" customHeight="1">
      <c r="B185" s="170"/>
      <c r="C185" s="170"/>
      <c r="D185" s="170"/>
      <c r="E185" s="170"/>
      <c r="F185" s="171"/>
      <c r="G185" s="171"/>
      <c r="H185" s="171"/>
      <c r="I185" s="171"/>
      <c r="J185" s="171"/>
      <c r="K185" s="171"/>
      <c r="L185" s="171"/>
      <c r="M185" s="171"/>
      <c r="N185" s="172"/>
      <c r="O185" s="172"/>
      <c r="P185" s="172"/>
      <c r="Q185" s="172"/>
      <c r="R185" s="172"/>
      <c r="S185" s="172"/>
      <c r="T185" s="172"/>
      <c r="U185" s="172"/>
      <c r="V185" s="172"/>
    </row>
    <row r="186" spans="2:24" s="139" customFormat="1" ht="14.25" customHeight="1">
      <c r="B186" s="168"/>
      <c r="C186" s="168"/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0"/>
    </row>
    <row r="187" spans="2:24" s="139" customFormat="1">
      <c r="B187" s="136"/>
      <c r="C187" s="137"/>
      <c r="D187" s="137"/>
      <c r="E187" s="137"/>
      <c r="F187" s="137"/>
      <c r="G187" s="137"/>
      <c r="H187" s="137"/>
      <c r="I187" s="138"/>
      <c r="J187" s="138"/>
      <c r="K187" s="137"/>
      <c r="L187" s="137"/>
      <c r="M187" s="138"/>
      <c r="N187" s="138"/>
      <c r="O187" s="169"/>
      <c r="P187" s="169"/>
      <c r="Q187" s="140"/>
      <c r="R187" s="140"/>
      <c r="S187" s="140"/>
    </row>
    <row r="188" spans="2:24" s="139" customFormat="1">
      <c r="B188" s="158" t="s">
        <v>3163</v>
      </c>
      <c r="C188" s="147" t="e">
        <f>CHOOSE(jezyk,#REF!,#REF!,#REF!,#REF!)</f>
        <v>#REF!</v>
      </c>
      <c r="D188" s="137"/>
      <c r="E188" s="137"/>
      <c r="F188" s="137"/>
      <c r="G188" s="137"/>
      <c r="H188" s="137"/>
      <c r="I188" s="138"/>
      <c r="J188" s="138"/>
      <c r="K188" s="137"/>
      <c r="L188" s="137"/>
      <c r="M188" s="138"/>
      <c r="N188" s="138"/>
      <c r="O188" s="169"/>
      <c r="P188" s="169"/>
      <c r="Q188" s="140"/>
      <c r="R188" s="140"/>
      <c r="S188" s="140"/>
      <c r="W188" s="159">
        <v>5</v>
      </c>
      <c r="X188" s="160" t="s">
        <v>3160</v>
      </c>
    </row>
    <row r="189" spans="2:24" s="139" customFormat="1">
      <c r="B189" s="136"/>
      <c r="C189" s="137"/>
      <c r="D189" s="137"/>
      <c r="E189" s="137"/>
      <c r="F189" s="137"/>
      <c r="G189" s="137"/>
      <c r="H189" s="137"/>
      <c r="I189" s="138"/>
      <c r="J189" s="138"/>
      <c r="K189" s="137"/>
      <c r="L189" s="137"/>
      <c r="M189" s="138"/>
      <c r="N189" s="138"/>
      <c r="O189" s="169"/>
      <c r="P189" s="169"/>
      <c r="Q189" s="140"/>
      <c r="R189" s="140"/>
      <c r="S189" s="140"/>
    </row>
    <row r="190" spans="2:24" s="139" customFormat="1">
      <c r="B190" s="136"/>
      <c r="C190" s="137"/>
      <c r="D190" s="137"/>
      <c r="E190" s="137"/>
      <c r="F190" s="137"/>
      <c r="G190" s="137"/>
      <c r="H190" s="137"/>
      <c r="I190" s="138"/>
      <c r="J190" s="138"/>
      <c r="K190" s="137"/>
      <c r="L190" s="137"/>
      <c r="M190" s="138"/>
      <c r="N190" s="138"/>
      <c r="O190" s="169"/>
      <c r="P190" s="169"/>
      <c r="Q190" s="140"/>
      <c r="R190" s="140"/>
      <c r="S190" s="140"/>
    </row>
    <row r="191" spans="2:24" s="139" customFormat="1" ht="38.25" customHeight="1">
      <c r="B191" s="358"/>
      <c r="C191" s="358"/>
      <c r="D191" s="358"/>
      <c r="E191" s="358"/>
      <c r="F191" s="358"/>
      <c r="G191" s="358"/>
      <c r="H191" s="358"/>
      <c r="I191" s="358"/>
      <c r="J191" s="358"/>
      <c r="K191" s="358"/>
      <c r="L191" s="358"/>
      <c r="M191" s="358"/>
      <c r="N191" s="358"/>
      <c r="O191" s="358"/>
      <c r="P191" s="358"/>
      <c r="Q191" s="358"/>
      <c r="R191" s="358"/>
      <c r="S191" s="358"/>
      <c r="T191" s="358"/>
      <c r="U191" s="358"/>
      <c r="V191" s="358"/>
    </row>
    <row r="192" spans="2:24" s="139" customFormat="1">
      <c r="B192" s="136"/>
      <c r="C192" s="137"/>
      <c r="D192" s="137"/>
      <c r="E192" s="137"/>
      <c r="F192" s="137"/>
      <c r="G192" s="137"/>
      <c r="H192" s="137"/>
      <c r="I192" s="138"/>
      <c r="J192" s="138"/>
      <c r="K192" s="137"/>
      <c r="L192" s="137"/>
      <c r="M192" s="138"/>
      <c r="N192" s="138"/>
      <c r="O192" s="169"/>
      <c r="P192" s="169"/>
      <c r="Q192" s="140"/>
      <c r="R192" s="140"/>
      <c r="S192" s="140"/>
    </row>
    <row r="193" spans="2:24" s="139" customFormat="1" ht="38.25" customHeight="1">
      <c r="B193" s="358"/>
      <c r="C193" s="358"/>
      <c r="D193" s="358"/>
      <c r="E193" s="358"/>
      <c r="F193" s="358"/>
      <c r="G193" s="358"/>
      <c r="H193" s="358"/>
      <c r="I193" s="358"/>
      <c r="J193" s="358"/>
      <c r="K193" s="358"/>
      <c r="L193" s="358"/>
      <c r="M193" s="358"/>
      <c r="N193" s="358"/>
      <c r="O193" s="358"/>
      <c r="P193" s="358"/>
      <c r="Q193" s="358"/>
      <c r="R193" s="358"/>
      <c r="S193" s="358"/>
      <c r="T193" s="358"/>
      <c r="U193" s="358"/>
      <c r="V193" s="358"/>
    </row>
    <row r="194" spans="2:24" s="139" customFormat="1">
      <c r="B194" s="136"/>
      <c r="C194" s="137"/>
      <c r="D194" s="137"/>
      <c r="E194" s="137"/>
      <c r="F194" s="137"/>
      <c r="G194" s="137"/>
      <c r="H194" s="137"/>
      <c r="I194" s="138"/>
      <c r="J194" s="138"/>
      <c r="K194" s="137"/>
      <c r="L194" s="137"/>
      <c r="M194" s="138"/>
      <c r="N194" s="138"/>
      <c r="O194" s="169"/>
      <c r="P194" s="169"/>
      <c r="Q194" s="140"/>
      <c r="R194" s="140"/>
      <c r="S194" s="140"/>
    </row>
    <row r="195" spans="2:24" s="139" customFormat="1" ht="38.25" customHeight="1">
      <c r="B195" s="358"/>
      <c r="C195" s="358"/>
      <c r="D195" s="358"/>
      <c r="E195" s="358"/>
      <c r="F195" s="358"/>
      <c r="G195" s="358"/>
      <c r="H195" s="358"/>
      <c r="I195" s="358"/>
      <c r="J195" s="358"/>
      <c r="K195" s="358"/>
      <c r="L195" s="358"/>
      <c r="M195" s="358"/>
      <c r="N195" s="358"/>
      <c r="O195" s="358"/>
      <c r="P195" s="358"/>
      <c r="Q195" s="358"/>
      <c r="R195" s="358"/>
      <c r="S195" s="358"/>
      <c r="T195" s="358"/>
      <c r="U195" s="358"/>
      <c r="V195" s="358"/>
    </row>
    <row r="196" spans="2:24" s="139" customFormat="1">
      <c r="B196" s="136"/>
      <c r="C196" s="137"/>
      <c r="D196" s="137"/>
      <c r="E196" s="137"/>
      <c r="F196" s="137"/>
      <c r="G196" s="137"/>
      <c r="H196" s="137"/>
      <c r="I196" s="138"/>
      <c r="J196" s="138"/>
      <c r="K196" s="137"/>
      <c r="L196" s="137"/>
      <c r="M196" s="138"/>
      <c r="N196" s="138"/>
      <c r="O196" s="169"/>
      <c r="P196" s="169"/>
      <c r="Q196" s="140"/>
      <c r="R196" s="140"/>
      <c r="S196" s="140"/>
    </row>
    <row r="197" spans="2:24" s="139" customFormat="1">
      <c r="B197" s="136"/>
      <c r="D197" s="137"/>
      <c r="E197" s="137"/>
      <c r="F197" s="137"/>
      <c r="G197" s="137"/>
      <c r="H197" s="137"/>
      <c r="I197" s="138"/>
      <c r="J197" s="138"/>
      <c r="K197" s="137"/>
      <c r="L197" s="137"/>
      <c r="M197" s="138"/>
      <c r="N197" s="138"/>
      <c r="O197" s="169"/>
      <c r="P197" s="169"/>
      <c r="Q197" s="140"/>
      <c r="R197" s="140"/>
      <c r="S197" s="140"/>
    </row>
    <row r="198" spans="2:24" s="139" customFormat="1" ht="12" customHeight="1">
      <c r="B198" s="158" t="s">
        <v>2578</v>
      </c>
      <c r="C198" s="359" t="e">
        <f>CHOOSE(jezyk,#REF!,#REF!,#REF!,#REF!)</f>
        <v>#REF!</v>
      </c>
      <c r="D198" s="359"/>
      <c r="E198" s="359"/>
      <c r="F198" s="359"/>
      <c r="G198" s="359"/>
      <c r="H198" s="359"/>
      <c r="I198" s="359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159">
        <v>6</v>
      </c>
      <c r="X198" s="160" t="s">
        <v>3160</v>
      </c>
    </row>
    <row r="199" spans="2:24" s="139" customFormat="1" ht="14.25" customHeight="1">
      <c r="B199" s="158"/>
      <c r="C199" s="359"/>
      <c r="D199" s="359"/>
      <c r="E199" s="359"/>
      <c r="F199" s="359"/>
      <c r="G199" s="359"/>
      <c r="H199" s="359"/>
      <c r="I199" s="359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</row>
    <row r="200" spans="2:24" s="139" customFormat="1" ht="14.25" customHeight="1">
      <c r="B200" s="136"/>
      <c r="C200" s="137"/>
      <c r="D200" s="137"/>
      <c r="E200" s="137"/>
      <c r="F200" s="137"/>
      <c r="G200" s="137"/>
      <c r="H200" s="137"/>
      <c r="I200" s="138"/>
      <c r="J200" s="138"/>
      <c r="K200" s="137"/>
      <c r="L200" s="137"/>
      <c r="M200" s="138"/>
      <c r="N200" s="138"/>
      <c r="O200" s="169"/>
      <c r="P200" s="169"/>
      <c r="Q200" s="140"/>
      <c r="R200" s="140"/>
      <c r="S200" s="140"/>
      <c r="U200" s="169"/>
    </row>
    <row r="201" spans="2:24" s="139" customFormat="1" ht="38.25" customHeight="1">
      <c r="B201" s="356" t="s">
        <v>3164</v>
      </c>
      <c r="C201" s="356"/>
      <c r="D201" s="356"/>
      <c r="E201" s="356"/>
      <c r="F201" s="356"/>
      <c r="G201" s="356"/>
      <c r="H201" s="356"/>
      <c r="I201" s="356"/>
      <c r="J201" s="356"/>
      <c r="K201" s="356"/>
      <c r="L201" s="356"/>
      <c r="M201" s="356"/>
      <c r="N201" s="356"/>
      <c r="O201" s="356"/>
      <c r="P201" s="356"/>
      <c r="Q201" s="356"/>
      <c r="R201" s="356"/>
      <c r="S201" s="356"/>
      <c r="T201" s="356"/>
      <c r="U201" s="356"/>
      <c r="V201" s="356"/>
      <c r="W201" s="34" t="s">
        <v>3165</v>
      </c>
    </row>
    <row r="202" spans="2:24" s="139" customFormat="1" ht="38.25" customHeight="1">
      <c r="B202" s="356" t="s">
        <v>3166</v>
      </c>
      <c r="C202" s="356"/>
      <c r="D202" s="356"/>
      <c r="E202" s="356"/>
      <c r="F202" s="356"/>
      <c r="G202" s="356"/>
      <c r="H202" s="356"/>
      <c r="I202" s="356"/>
      <c r="J202" s="356"/>
      <c r="K202" s="356"/>
      <c r="L202" s="356"/>
      <c r="M202" s="356"/>
      <c r="N202" s="356"/>
      <c r="O202" s="356"/>
      <c r="P202" s="356"/>
      <c r="Q202" s="356"/>
      <c r="R202" s="356"/>
      <c r="S202" s="356"/>
      <c r="T202" s="356"/>
      <c r="U202" s="356"/>
      <c r="V202" s="356"/>
      <c r="W202" s="34" t="s">
        <v>3165</v>
      </c>
    </row>
    <row r="203" spans="2:24" s="139" customFormat="1" ht="12.75" customHeight="1">
      <c r="B203" s="136"/>
      <c r="C203" s="137"/>
      <c r="D203" s="137"/>
      <c r="E203" s="137"/>
      <c r="F203" s="137"/>
      <c r="G203" s="137"/>
      <c r="H203" s="137"/>
      <c r="I203" s="138"/>
      <c r="J203" s="138"/>
      <c r="K203" s="137"/>
      <c r="L203" s="137"/>
      <c r="M203" s="138"/>
      <c r="N203" s="138"/>
      <c r="O203" s="169"/>
      <c r="P203" s="169"/>
      <c r="Q203" s="140"/>
      <c r="R203" s="140"/>
      <c r="S203" s="140"/>
      <c r="U203" s="169"/>
    </row>
    <row r="204" spans="2:24" s="139" customFormat="1" ht="38.25" customHeight="1">
      <c r="B204" s="358"/>
      <c r="C204" s="358"/>
      <c r="D204" s="358"/>
      <c r="E204" s="358"/>
      <c r="F204" s="358"/>
      <c r="G204" s="358"/>
      <c r="H204" s="358"/>
      <c r="I204" s="358"/>
      <c r="J204" s="358"/>
      <c r="K204" s="358"/>
      <c r="L204" s="358"/>
      <c r="M204" s="358"/>
      <c r="N204" s="358"/>
      <c r="O204" s="358"/>
      <c r="P204" s="358"/>
      <c r="Q204" s="358"/>
      <c r="R204" s="358"/>
      <c r="S204" s="358"/>
      <c r="T204" s="358"/>
      <c r="U204" s="358"/>
      <c r="V204" s="358"/>
    </row>
    <row r="205" spans="2:24" s="139" customFormat="1">
      <c r="B205" s="170"/>
      <c r="C205" s="356" t="e">
        <f>CHOOSE(jezyk,#REF!,#REF!,#REF!,#REF!)</f>
        <v>#REF!</v>
      </c>
      <c r="D205" s="356"/>
      <c r="E205" s="356"/>
      <c r="F205" s="356"/>
      <c r="G205" s="356"/>
      <c r="H205" s="356"/>
      <c r="I205" s="356"/>
      <c r="J205" s="356"/>
      <c r="K205" s="356"/>
      <c r="L205" s="356"/>
      <c r="M205" s="356"/>
      <c r="N205" s="356"/>
      <c r="O205" s="356"/>
      <c r="P205" s="356"/>
      <c r="Q205" s="356"/>
      <c r="R205" s="356"/>
      <c r="S205" s="356"/>
      <c r="T205" s="356"/>
      <c r="U205" s="356"/>
      <c r="V205" s="356"/>
    </row>
    <row r="206" spans="2:24" s="139" customFormat="1" ht="38.25" customHeight="1"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73"/>
    </row>
    <row r="207" spans="2:24" s="139" customFormat="1" ht="12.75" customHeight="1">
      <c r="B207" s="170"/>
      <c r="C207" s="170"/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0"/>
      <c r="O207" s="170"/>
      <c r="P207" s="170"/>
      <c r="Q207" s="170"/>
      <c r="R207" s="170"/>
      <c r="S207" s="170"/>
      <c r="T207" s="170"/>
      <c r="U207" s="170"/>
      <c r="V207" s="170"/>
    </row>
    <row r="208" spans="2:24" s="139" customFormat="1" ht="12.75" customHeight="1">
      <c r="B208" s="136"/>
      <c r="C208" s="137"/>
      <c r="D208" s="137"/>
      <c r="E208" s="137"/>
      <c r="F208" s="137"/>
      <c r="G208" s="137"/>
      <c r="H208" s="137"/>
      <c r="I208" s="138"/>
      <c r="J208" s="138"/>
      <c r="K208" s="137"/>
      <c r="L208" s="137"/>
      <c r="M208" s="138"/>
      <c r="N208" s="138"/>
      <c r="O208" s="169"/>
      <c r="P208" s="169"/>
      <c r="Q208" s="140"/>
      <c r="R208" s="140"/>
      <c r="S208" s="140"/>
      <c r="U208" s="169"/>
    </row>
    <row r="209" spans="2:24" s="139" customFormat="1" ht="12.75" customHeight="1">
      <c r="B209" s="158" t="s">
        <v>2581</v>
      </c>
      <c r="C209" s="147" t="e">
        <f>CHOOSE(jezyk,#REF!,#REF!,#REF!,#REF!)</f>
        <v>#REF!</v>
      </c>
      <c r="D209" s="137"/>
      <c r="E209" s="137"/>
      <c r="F209" s="137"/>
      <c r="G209" s="137"/>
      <c r="H209" s="137"/>
      <c r="I209" s="138"/>
      <c r="J209" s="138"/>
      <c r="K209" s="137"/>
      <c r="L209" s="137"/>
      <c r="M209" s="138"/>
      <c r="N209" s="138"/>
      <c r="O209" s="169"/>
      <c r="P209" s="169"/>
      <c r="Q209" s="140"/>
      <c r="R209" s="140"/>
      <c r="S209" s="140"/>
      <c r="U209" s="169"/>
      <c r="W209" s="159">
        <v>6</v>
      </c>
      <c r="X209" s="160" t="s">
        <v>3160</v>
      </c>
    </row>
    <row r="210" spans="2:24" s="139" customFormat="1" ht="12.75" customHeight="1">
      <c r="B210" s="136"/>
      <c r="C210" s="137"/>
      <c r="D210" s="137"/>
      <c r="E210" s="137"/>
      <c r="F210" s="137"/>
      <c r="G210" s="137"/>
      <c r="H210" s="137"/>
      <c r="I210" s="138"/>
      <c r="J210" s="138"/>
      <c r="K210" s="137"/>
      <c r="L210" s="137"/>
      <c r="M210" s="138"/>
      <c r="N210" s="138"/>
      <c r="O210" s="169"/>
      <c r="P210" s="169"/>
      <c r="Q210" s="140"/>
      <c r="R210" s="140"/>
      <c r="S210" s="140"/>
      <c r="U210" s="169"/>
    </row>
    <row r="211" spans="2:24" s="139" customFormat="1" ht="12.75" customHeight="1">
      <c r="B211" s="136"/>
      <c r="C211" s="137"/>
      <c r="D211" s="137"/>
      <c r="E211" s="137"/>
      <c r="F211" s="137"/>
      <c r="G211" s="137"/>
      <c r="H211" s="137"/>
      <c r="I211" s="138"/>
      <c r="J211" s="138"/>
      <c r="K211" s="137"/>
      <c r="L211" s="137"/>
      <c r="M211" s="138"/>
      <c r="N211" s="138"/>
      <c r="O211" s="169"/>
      <c r="P211" s="169"/>
      <c r="Q211" s="140"/>
      <c r="R211" s="140"/>
      <c r="S211" s="140"/>
      <c r="U211" s="169"/>
    </row>
    <row r="212" spans="2:24" s="139" customFormat="1" ht="38.25" customHeight="1">
      <c r="B212" s="358" t="s">
        <v>3167</v>
      </c>
      <c r="C212" s="358"/>
      <c r="D212" s="358"/>
      <c r="E212" s="358"/>
      <c r="F212" s="358"/>
      <c r="G212" s="358"/>
      <c r="H212" s="358"/>
      <c r="I212" s="358"/>
      <c r="J212" s="358"/>
      <c r="K212" s="358"/>
      <c r="L212" s="358"/>
      <c r="M212" s="358"/>
      <c r="N212" s="358"/>
      <c r="O212" s="358"/>
      <c r="P212" s="358"/>
      <c r="Q212" s="358"/>
      <c r="R212" s="358"/>
      <c r="S212" s="358"/>
      <c r="T212" s="358"/>
      <c r="U212" s="358"/>
      <c r="V212" s="358"/>
    </row>
    <row r="213" spans="2:24" s="139" customFormat="1" ht="12.75" customHeight="1">
      <c r="B213" s="136"/>
      <c r="C213" s="137"/>
      <c r="D213" s="137"/>
      <c r="E213" s="137"/>
      <c r="F213" s="137"/>
      <c r="G213" s="137"/>
      <c r="H213" s="137"/>
      <c r="I213" s="138"/>
      <c r="J213" s="138"/>
      <c r="K213" s="137"/>
      <c r="L213" s="137"/>
      <c r="M213" s="138"/>
      <c r="N213" s="138"/>
      <c r="O213" s="169"/>
      <c r="P213" s="169"/>
      <c r="Q213" s="140"/>
      <c r="R213" s="140"/>
      <c r="S213" s="140"/>
      <c r="U213" s="169"/>
    </row>
    <row r="214" spans="2:24" s="139" customFormat="1" ht="38.25" customHeight="1">
      <c r="B214" s="358"/>
      <c r="C214" s="358"/>
      <c r="D214" s="358"/>
      <c r="E214" s="358"/>
      <c r="F214" s="358"/>
      <c r="G214" s="358"/>
      <c r="H214" s="358"/>
      <c r="I214" s="358"/>
      <c r="J214" s="358"/>
      <c r="K214" s="358"/>
      <c r="L214" s="358"/>
      <c r="M214" s="358"/>
      <c r="N214" s="358"/>
      <c r="O214" s="358"/>
      <c r="P214" s="358"/>
      <c r="Q214" s="358"/>
      <c r="R214" s="358"/>
      <c r="S214" s="358"/>
      <c r="T214" s="358"/>
      <c r="U214" s="358"/>
      <c r="V214" s="358"/>
    </row>
    <row r="215" spans="2:24" s="139" customFormat="1" ht="12.75" customHeight="1">
      <c r="B215" s="136"/>
      <c r="C215" s="137"/>
      <c r="D215" s="137"/>
      <c r="E215" s="137"/>
      <c r="F215" s="137"/>
      <c r="G215" s="137"/>
      <c r="H215" s="137"/>
      <c r="I215" s="138"/>
      <c r="J215" s="138"/>
      <c r="K215" s="137"/>
      <c r="L215" s="137"/>
      <c r="M215" s="138"/>
      <c r="N215" s="138"/>
      <c r="O215" s="169"/>
      <c r="P215" s="169"/>
      <c r="Q215" s="140"/>
      <c r="R215" s="140"/>
      <c r="S215" s="140"/>
      <c r="U215" s="169"/>
    </row>
    <row r="216" spans="2:24" s="139" customFormat="1" ht="38.25" customHeight="1">
      <c r="B216" s="358"/>
      <c r="C216" s="358"/>
      <c r="D216" s="358"/>
      <c r="E216" s="358"/>
      <c r="F216" s="358"/>
      <c r="G216" s="358"/>
      <c r="H216" s="358"/>
      <c r="I216" s="358"/>
      <c r="J216" s="358"/>
      <c r="K216" s="358"/>
      <c r="L216" s="358"/>
      <c r="M216" s="358"/>
      <c r="N216" s="358"/>
      <c r="O216" s="358"/>
      <c r="P216" s="358"/>
      <c r="Q216" s="358"/>
      <c r="R216" s="358"/>
      <c r="S216" s="358"/>
      <c r="T216" s="358"/>
      <c r="U216" s="358"/>
      <c r="V216" s="358"/>
    </row>
    <row r="217" spans="2:24" s="139" customFormat="1" ht="12.75" customHeight="1">
      <c r="B217" s="136"/>
      <c r="C217" s="137"/>
      <c r="D217" s="137"/>
      <c r="E217" s="137"/>
      <c r="F217" s="137"/>
      <c r="G217" s="137"/>
      <c r="H217" s="137"/>
      <c r="I217" s="138"/>
      <c r="J217" s="138"/>
      <c r="K217" s="137"/>
      <c r="L217" s="137"/>
      <c r="M217" s="138"/>
      <c r="N217" s="138"/>
      <c r="O217" s="169"/>
      <c r="P217" s="169"/>
      <c r="Q217" s="140"/>
      <c r="R217" s="140"/>
      <c r="S217" s="140"/>
      <c r="U217" s="169"/>
    </row>
    <row r="218" spans="2:24" s="139" customFormat="1" ht="12.75" customHeight="1">
      <c r="B218" s="136"/>
      <c r="C218" s="137"/>
      <c r="D218" s="137"/>
      <c r="E218" s="137"/>
      <c r="F218" s="137"/>
      <c r="G218" s="137"/>
      <c r="H218" s="137"/>
      <c r="I218" s="138"/>
      <c r="J218" s="138"/>
      <c r="K218" s="137"/>
      <c r="L218" s="137"/>
      <c r="M218" s="138"/>
      <c r="N218" s="138"/>
      <c r="O218" s="169"/>
      <c r="P218" s="169"/>
      <c r="Q218" s="140"/>
      <c r="R218" s="140"/>
      <c r="S218" s="140"/>
      <c r="U218" s="169"/>
    </row>
    <row r="219" spans="2:24" s="139" customFormat="1" ht="12.75" customHeight="1">
      <c r="B219" s="158" t="s">
        <v>2743</v>
      </c>
      <c r="C219" s="147" t="e">
        <f>CHOOSE(jezyk,#REF!,#REF!,#REF!,#REF!)</f>
        <v>#REF!</v>
      </c>
      <c r="D219" s="137"/>
      <c r="E219" s="137"/>
      <c r="F219" s="137"/>
      <c r="G219" s="137"/>
      <c r="H219" s="137"/>
      <c r="I219" s="138"/>
      <c r="J219" s="138"/>
      <c r="K219" s="137"/>
      <c r="L219" s="137"/>
      <c r="M219" s="138"/>
      <c r="N219" s="138"/>
      <c r="O219" s="169"/>
      <c r="P219" s="169"/>
      <c r="Q219" s="140"/>
      <c r="R219" s="140"/>
      <c r="S219" s="140"/>
      <c r="U219" s="169"/>
      <c r="W219" s="159">
        <v>6</v>
      </c>
      <c r="X219" s="160" t="s">
        <v>3160</v>
      </c>
    </row>
    <row r="220" spans="2:24" s="139" customFormat="1" ht="12.75" customHeight="1">
      <c r="B220" s="136"/>
      <c r="C220" s="137"/>
      <c r="D220" s="137"/>
      <c r="E220" s="137"/>
      <c r="F220" s="137"/>
      <c r="G220" s="137"/>
      <c r="H220" s="137"/>
      <c r="I220" s="138"/>
      <c r="J220" s="138"/>
      <c r="K220" s="137"/>
      <c r="L220" s="137"/>
      <c r="M220" s="138"/>
      <c r="N220" s="138"/>
      <c r="O220" s="169"/>
      <c r="P220" s="169"/>
      <c r="Q220" s="140"/>
      <c r="R220" s="140"/>
      <c r="S220" s="140"/>
      <c r="U220" s="169"/>
    </row>
    <row r="221" spans="2:24" s="139" customFormat="1" ht="12.75" customHeight="1">
      <c r="B221" s="136"/>
      <c r="C221" s="137"/>
      <c r="D221" s="137"/>
      <c r="E221" s="137"/>
      <c r="F221" s="137"/>
      <c r="G221" s="137"/>
      <c r="H221" s="137"/>
      <c r="I221" s="138"/>
      <c r="J221" s="138"/>
      <c r="K221" s="137"/>
      <c r="L221" s="137"/>
      <c r="M221" s="138"/>
      <c r="N221" s="138"/>
      <c r="O221" s="169"/>
      <c r="P221" s="169"/>
      <c r="Q221" s="140"/>
      <c r="R221" s="140"/>
      <c r="S221" s="140"/>
      <c r="U221" s="169"/>
    </row>
    <row r="222" spans="2:24" s="139" customFormat="1" ht="38.25" customHeight="1">
      <c r="B222" s="356" t="s">
        <v>3168</v>
      </c>
      <c r="C222" s="356"/>
      <c r="D222" s="356"/>
      <c r="E222" s="356"/>
      <c r="F222" s="356"/>
      <c r="G222" s="356"/>
      <c r="H222" s="356"/>
      <c r="I222" s="356"/>
      <c r="J222" s="356"/>
      <c r="K222" s="356"/>
      <c r="L222" s="356"/>
      <c r="M222" s="356"/>
      <c r="N222" s="356"/>
      <c r="O222" s="356"/>
      <c r="P222" s="356"/>
      <c r="Q222" s="356"/>
      <c r="R222" s="356"/>
      <c r="S222" s="356"/>
      <c r="T222" s="356"/>
      <c r="U222" s="356"/>
      <c r="V222" s="356"/>
      <c r="W222" s="34" t="s">
        <v>3165</v>
      </c>
    </row>
    <row r="223" spans="2:24" s="139" customFormat="1" ht="38.25" customHeight="1">
      <c r="B223" s="358"/>
      <c r="C223" s="358"/>
      <c r="D223" s="358"/>
      <c r="E223" s="358"/>
      <c r="F223" s="358"/>
      <c r="G223" s="358"/>
      <c r="H223" s="358"/>
      <c r="I223" s="358"/>
      <c r="J223" s="358"/>
      <c r="K223" s="358"/>
      <c r="L223" s="358"/>
      <c r="M223" s="358"/>
      <c r="N223" s="358"/>
      <c r="O223" s="358"/>
      <c r="P223" s="358"/>
      <c r="Q223" s="358"/>
      <c r="R223" s="358"/>
      <c r="S223" s="358"/>
      <c r="T223" s="358"/>
      <c r="U223" s="358"/>
      <c r="V223" s="358"/>
    </row>
    <row r="224" spans="2:24" s="139" customFormat="1" ht="12.75" customHeight="1">
      <c r="B224" s="136"/>
      <c r="C224" s="137"/>
      <c r="D224" s="137"/>
      <c r="E224" s="137"/>
      <c r="F224" s="137"/>
      <c r="G224" s="137"/>
      <c r="H224" s="137"/>
      <c r="I224" s="138"/>
      <c r="J224" s="138"/>
      <c r="K224" s="137"/>
      <c r="L224" s="137"/>
      <c r="M224" s="138"/>
      <c r="N224" s="138"/>
      <c r="O224" s="169"/>
      <c r="P224" s="169"/>
      <c r="Q224" s="140"/>
      <c r="R224" s="140"/>
      <c r="S224" s="140"/>
      <c r="U224" s="169"/>
    </row>
    <row r="225" spans="2:24" s="139" customFormat="1" ht="38.25" customHeight="1">
      <c r="B225" s="358"/>
      <c r="C225" s="358"/>
      <c r="D225" s="358"/>
      <c r="E225" s="358"/>
      <c r="F225" s="358"/>
      <c r="G225" s="358"/>
      <c r="H225" s="358"/>
      <c r="I225" s="358"/>
      <c r="J225" s="358"/>
      <c r="K225" s="358"/>
      <c r="L225" s="358"/>
      <c r="M225" s="358"/>
      <c r="N225" s="358"/>
      <c r="O225" s="358"/>
      <c r="P225" s="358"/>
      <c r="Q225" s="358"/>
      <c r="R225" s="358"/>
      <c r="S225" s="358"/>
      <c r="T225" s="358"/>
      <c r="U225" s="358"/>
      <c r="V225" s="358"/>
    </row>
    <row r="226" spans="2:24" s="139" customFormat="1" ht="12.75" customHeight="1">
      <c r="B226" s="136"/>
      <c r="C226" s="137"/>
      <c r="D226" s="137"/>
      <c r="E226" s="137"/>
      <c r="F226" s="137"/>
      <c r="G226" s="137"/>
      <c r="H226" s="137"/>
      <c r="I226" s="138"/>
      <c r="J226" s="138"/>
      <c r="K226" s="137"/>
      <c r="L226" s="137"/>
      <c r="M226" s="138"/>
      <c r="N226" s="138"/>
      <c r="O226" s="169"/>
      <c r="P226" s="169"/>
      <c r="Q226" s="140"/>
      <c r="R226" s="140"/>
      <c r="S226" s="140"/>
      <c r="U226" s="169"/>
    </row>
    <row r="227" spans="2:24" s="139" customFormat="1" ht="12" customHeight="1">
      <c r="B227" s="158" t="s">
        <v>2744</v>
      </c>
      <c r="C227" s="147" t="e">
        <f>CHOOSE(jezyk,#REF!,#REF!,#REF!,#REF!)</f>
        <v>#REF!</v>
      </c>
      <c r="D227" s="137"/>
      <c r="E227" s="137"/>
      <c r="F227" s="137"/>
      <c r="G227" s="137"/>
      <c r="H227" s="137"/>
      <c r="I227" s="138"/>
      <c r="J227" s="138"/>
      <c r="K227" s="137"/>
      <c r="L227" s="137"/>
      <c r="M227" s="138"/>
      <c r="N227" s="138"/>
      <c r="O227" s="169"/>
      <c r="P227" s="169"/>
      <c r="Q227" s="140"/>
      <c r="R227" s="140"/>
      <c r="S227" s="140"/>
      <c r="U227" s="169"/>
      <c r="W227" s="159">
        <v>7</v>
      </c>
      <c r="X227" s="160" t="s">
        <v>3160</v>
      </c>
    </row>
    <row r="228" spans="2:24" s="139" customFormat="1" ht="14.25" customHeight="1">
      <c r="B228" s="136"/>
      <c r="C228" s="137"/>
      <c r="D228" s="137"/>
      <c r="E228" s="137"/>
      <c r="F228" s="137"/>
      <c r="G228" s="137"/>
      <c r="H228" s="137"/>
      <c r="I228" s="138"/>
      <c r="J228" s="138"/>
      <c r="K228" s="137"/>
      <c r="L228" s="137"/>
      <c r="M228" s="138"/>
      <c r="N228" s="138"/>
      <c r="O228" s="169"/>
      <c r="P228" s="169"/>
      <c r="Q228" s="140"/>
      <c r="R228" s="140"/>
      <c r="S228" s="140"/>
      <c r="U228" s="169"/>
    </row>
    <row r="229" spans="2:24" s="139" customFormat="1">
      <c r="B229" s="136"/>
      <c r="C229" s="137"/>
      <c r="D229" s="137"/>
      <c r="E229" s="137"/>
      <c r="F229" s="137"/>
      <c r="G229" s="137"/>
      <c r="H229" s="137"/>
      <c r="I229" s="138"/>
      <c r="J229" s="138"/>
      <c r="K229" s="137"/>
      <c r="L229" s="137"/>
      <c r="M229" s="138"/>
      <c r="N229" s="138"/>
      <c r="O229" s="169"/>
      <c r="P229" s="169"/>
      <c r="Q229" s="140"/>
      <c r="R229" s="140"/>
      <c r="S229" s="140"/>
    </row>
    <row r="230" spans="2:24" s="139" customFormat="1" ht="38.25" customHeight="1">
      <c r="B230" s="367" t="e">
        <f>CHOOSE(jezyk,#REF!,#REF!,#REF!,#REF!)</f>
        <v>#REF!</v>
      </c>
      <c r="C230" s="367"/>
      <c r="D230" s="367"/>
      <c r="E230" s="367"/>
      <c r="F230" s="367"/>
      <c r="G230" s="367"/>
      <c r="H230" s="367"/>
      <c r="I230" s="367"/>
      <c r="J230" s="367"/>
      <c r="K230" s="367"/>
      <c r="L230" s="367"/>
      <c r="M230" s="367"/>
      <c r="N230" s="367"/>
      <c r="O230" s="367"/>
      <c r="P230" s="367"/>
      <c r="Q230" s="367"/>
      <c r="R230" s="367"/>
      <c r="S230" s="367"/>
      <c r="T230" s="367"/>
      <c r="U230" s="367"/>
      <c r="V230" s="367"/>
    </row>
    <row r="231" spans="2:24" s="139" customFormat="1">
      <c r="B231" s="136"/>
      <c r="C231" s="137"/>
      <c r="D231" s="137"/>
      <c r="E231" s="137"/>
      <c r="F231" s="137"/>
      <c r="G231" s="137"/>
      <c r="H231" s="137"/>
      <c r="I231" s="138"/>
      <c r="J231" s="138"/>
      <c r="K231" s="137"/>
      <c r="L231" s="137"/>
      <c r="M231" s="138"/>
      <c r="N231" s="138"/>
      <c r="O231" s="169"/>
      <c r="P231" s="169"/>
      <c r="Q231" s="140"/>
      <c r="R231" s="140"/>
      <c r="S231" s="140"/>
    </row>
    <row r="232" spans="2:24" s="139" customFormat="1" ht="38.25" customHeight="1">
      <c r="B232" s="367" t="e">
        <f>CHOOSE(jezyk,#REF!,#REF!,#REF!,#REF!)</f>
        <v>#REF!</v>
      </c>
      <c r="C232" s="367"/>
      <c r="D232" s="367"/>
      <c r="E232" s="367"/>
      <c r="F232" s="367"/>
      <c r="G232" s="367"/>
      <c r="H232" s="367"/>
      <c r="I232" s="367"/>
      <c r="J232" s="367"/>
      <c r="K232" s="367"/>
      <c r="L232" s="367"/>
      <c r="M232" s="367"/>
      <c r="N232" s="367"/>
      <c r="O232" s="367"/>
      <c r="P232" s="367"/>
      <c r="Q232" s="367"/>
      <c r="R232" s="367"/>
      <c r="S232" s="367"/>
      <c r="T232" s="367"/>
      <c r="U232" s="367"/>
      <c r="V232" s="367"/>
    </row>
    <row r="233" spans="2:24" s="139" customFormat="1" ht="14.25" customHeight="1">
      <c r="B233" s="174"/>
      <c r="C233" s="174"/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</row>
    <row r="234" spans="2:24" s="139" customFormat="1" ht="14.25" customHeight="1">
      <c r="B234" s="174"/>
      <c r="C234" s="174"/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</row>
    <row r="235" spans="2:24" s="139" customFormat="1" ht="14.25" customHeight="1">
      <c r="B235" s="174"/>
      <c r="C235" s="174"/>
      <c r="D235" s="174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</row>
    <row r="236" spans="2:24" s="139" customFormat="1">
      <c r="B236" s="366" t="e">
        <f>#REF! &amp;", " &amp;#REF!</f>
        <v>#REF!</v>
      </c>
      <c r="C236" s="366"/>
      <c r="D236" s="366"/>
      <c r="E236" s="366"/>
      <c r="F236" s="366"/>
      <c r="G236" s="366"/>
      <c r="H236" s="366"/>
      <c r="I236" s="366"/>
      <c r="J236" s="138"/>
      <c r="K236" s="137"/>
      <c r="L236" s="137"/>
      <c r="M236" s="138"/>
      <c r="N236" s="138"/>
      <c r="O236" s="169"/>
      <c r="P236" s="169"/>
      <c r="Q236" s="169"/>
      <c r="R236" s="169"/>
      <c r="S236" s="169"/>
      <c r="T236" s="169"/>
      <c r="U236" s="169"/>
      <c r="V236" s="169"/>
    </row>
    <row r="237" spans="2:24" s="139" customFormat="1">
      <c r="B237" s="136"/>
      <c r="C237" s="137"/>
      <c r="D237" s="137"/>
      <c r="E237" s="137"/>
      <c r="F237" s="137"/>
      <c r="G237" s="137"/>
      <c r="H237" s="137"/>
      <c r="I237" s="138"/>
      <c r="J237" s="138"/>
      <c r="K237" s="137"/>
      <c r="L237" s="137"/>
      <c r="M237" s="138"/>
      <c r="N237" s="138"/>
      <c r="O237" s="169"/>
      <c r="P237" s="169"/>
      <c r="Q237" s="169"/>
      <c r="R237" s="169"/>
      <c r="S237" s="169"/>
      <c r="T237" s="169"/>
      <c r="U237" s="169"/>
      <c r="V237" s="169"/>
    </row>
    <row r="238" spans="2:24" s="139" customFormat="1">
      <c r="B238" s="137" t="e">
        <f>nazwa_spolki</f>
        <v>#REF!</v>
      </c>
      <c r="C238" s="137"/>
      <c r="D238" s="137"/>
      <c r="E238" s="137"/>
      <c r="F238" s="137"/>
      <c r="G238" s="137"/>
      <c r="H238" s="137"/>
      <c r="I238" s="138"/>
      <c r="J238" s="138"/>
      <c r="K238" s="137"/>
      <c r="L238" s="166"/>
      <c r="M238" s="166"/>
      <c r="N238" s="166"/>
      <c r="O238" s="169"/>
      <c r="P238" s="137"/>
      <c r="Q238" s="166"/>
      <c r="R238" s="169"/>
      <c r="S238" s="169"/>
      <c r="T238" s="169"/>
      <c r="U238" s="169"/>
      <c r="V238" s="169"/>
    </row>
    <row r="239" spans="2:24" s="139" customFormat="1">
      <c r="B239" s="136"/>
      <c r="C239" s="137"/>
      <c r="D239" s="137"/>
      <c r="E239" s="137"/>
      <c r="F239" s="137"/>
      <c r="G239" s="137"/>
      <c r="H239" s="137"/>
      <c r="I239" s="138"/>
      <c r="J239" s="138"/>
      <c r="K239" s="137"/>
      <c r="L239" s="137"/>
      <c r="M239" s="138"/>
      <c r="N239" s="138"/>
      <c r="O239" s="169"/>
      <c r="P239" s="169"/>
      <c r="Q239" s="169"/>
      <c r="R239" s="169"/>
      <c r="S239" s="169"/>
      <c r="T239" s="169"/>
      <c r="U239" s="169"/>
      <c r="V239" s="169"/>
    </row>
    <row r="240" spans="2:24" s="139" customFormat="1">
      <c r="B240" s="136"/>
      <c r="C240" s="137"/>
      <c r="D240" s="137"/>
      <c r="E240" s="137"/>
      <c r="F240" s="137"/>
      <c r="G240" s="137"/>
      <c r="H240" s="137"/>
      <c r="I240" s="138"/>
      <c r="J240" s="138"/>
      <c r="K240" s="137"/>
      <c r="L240" s="137"/>
      <c r="M240" s="138"/>
      <c r="N240" s="138"/>
      <c r="O240" s="169"/>
      <c r="P240" s="169"/>
      <c r="Q240" s="169"/>
      <c r="R240" s="169"/>
      <c r="S240" s="169"/>
      <c r="T240" s="169"/>
      <c r="U240" s="169"/>
      <c r="V240" s="169"/>
    </row>
    <row r="241" spans="2:22" s="139" customFormat="1">
      <c r="B241" s="136"/>
      <c r="C241" s="137"/>
      <c r="D241" s="137"/>
      <c r="E241" s="137"/>
      <c r="F241" s="137"/>
      <c r="G241" s="137"/>
      <c r="H241" s="137"/>
      <c r="I241" s="138"/>
      <c r="J241" s="138"/>
      <c r="K241" s="137"/>
      <c r="L241" s="137"/>
      <c r="M241" s="138"/>
      <c r="N241" s="138"/>
      <c r="O241" s="169"/>
      <c r="P241" s="169"/>
      <c r="Q241" s="169"/>
      <c r="R241" s="169"/>
      <c r="S241" s="169"/>
      <c r="T241" s="169"/>
      <c r="U241" s="169"/>
      <c r="V241" s="169"/>
    </row>
    <row r="242" spans="2:22" s="139" customFormat="1">
      <c r="B242" s="364" t="s">
        <v>3169</v>
      </c>
      <c r="C242" s="364"/>
      <c r="D242" s="364"/>
      <c r="E242" s="364"/>
      <c r="F242" s="364"/>
      <c r="G242" s="137"/>
      <c r="H242" s="137"/>
      <c r="I242" s="138"/>
      <c r="J242" s="138"/>
      <c r="K242" s="137"/>
      <c r="L242" s="137"/>
      <c r="M242" s="138"/>
      <c r="N242" s="138"/>
      <c r="O242" s="365"/>
      <c r="P242" s="365"/>
      <c r="Q242" s="365"/>
      <c r="R242" s="365"/>
      <c r="S242" s="365"/>
      <c r="T242" s="169"/>
      <c r="U242" s="169"/>
      <c r="V242" s="169"/>
    </row>
    <row r="243" spans="2:22" s="139" customFormat="1">
      <c r="B243" s="175" t="e">
        <f>CHOOSE(jezyk,#REF!,#REF!,#REF!,#REF!)</f>
        <v>#REF!</v>
      </c>
      <c r="C243" s="176"/>
      <c r="D243" s="176"/>
      <c r="E243" s="176"/>
      <c r="F243" s="176"/>
      <c r="G243" s="137"/>
      <c r="H243" s="137"/>
      <c r="I243" s="138"/>
      <c r="J243" s="138"/>
      <c r="K243" s="137"/>
      <c r="L243" s="137"/>
      <c r="M243" s="138"/>
      <c r="N243" s="138"/>
      <c r="O243" s="138"/>
      <c r="P243" s="138"/>
      <c r="Q243" s="169"/>
      <c r="R243" s="169"/>
      <c r="S243" s="169"/>
      <c r="T243" s="169"/>
      <c r="U243" s="169"/>
      <c r="V243" s="169"/>
    </row>
    <row r="244" spans="2:22" s="139" customFormat="1">
      <c r="B244" s="175" t="e">
        <f>CHOOSE(jezyk,#REF!,#REF!,#REF!,#REF!)</f>
        <v>#REF!</v>
      </c>
      <c r="C244" s="176"/>
      <c r="D244" s="176"/>
      <c r="E244" s="176"/>
      <c r="F244" s="176"/>
      <c r="G244" s="137"/>
      <c r="H244" s="137"/>
      <c r="I244" s="138"/>
      <c r="J244" s="138"/>
      <c r="K244" s="137"/>
      <c r="L244" s="137"/>
      <c r="M244" s="138"/>
      <c r="N244" s="138"/>
      <c r="O244" s="138"/>
      <c r="P244" s="138"/>
      <c r="Q244" s="169"/>
      <c r="R244" s="169"/>
      <c r="S244" s="169"/>
      <c r="T244" s="169"/>
      <c r="U244" s="169"/>
      <c r="V244" s="169"/>
    </row>
  </sheetData>
  <mergeCells count="70">
    <mergeCell ref="D125:S125"/>
    <mergeCell ref="D131:S131"/>
    <mergeCell ref="D121:S121"/>
    <mergeCell ref="D58:N58"/>
    <mergeCell ref="C84:V84"/>
    <mergeCell ref="D60:N60"/>
    <mergeCell ref="C80:V80"/>
    <mergeCell ref="D119:S119"/>
    <mergeCell ref="D117:S117"/>
    <mergeCell ref="E108:M108"/>
    <mergeCell ref="C88:V88"/>
    <mergeCell ref="C90:V90"/>
    <mergeCell ref="E104:M104"/>
    <mergeCell ref="D115:S115"/>
    <mergeCell ref="E106:M106"/>
    <mergeCell ref="D70:N70"/>
    <mergeCell ref="E98:M98"/>
    <mergeCell ref="E96:M96"/>
    <mergeCell ref="B1:V1"/>
    <mergeCell ref="B47:E47"/>
    <mergeCell ref="D54:M54"/>
    <mergeCell ref="D56:H56"/>
    <mergeCell ref="H21:S21"/>
    <mergeCell ref="H22:S22"/>
    <mergeCell ref="H23:S23"/>
    <mergeCell ref="D64:R64"/>
    <mergeCell ref="D66:R66"/>
    <mergeCell ref="D68:R68"/>
    <mergeCell ref="D62:R62"/>
    <mergeCell ref="D123:S123"/>
    <mergeCell ref="D127:S127"/>
    <mergeCell ref="B195:V195"/>
    <mergeCell ref="B191:V191"/>
    <mergeCell ref="B242:F242"/>
    <mergeCell ref="O242:S242"/>
    <mergeCell ref="B236:I236"/>
    <mergeCell ref="B230:V230"/>
    <mergeCell ref="B232:V232"/>
    <mergeCell ref="B225:V225"/>
    <mergeCell ref="B216:V216"/>
    <mergeCell ref="B223:V223"/>
    <mergeCell ref="Q183:S183"/>
    <mergeCell ref="T183:V183"/>
    <mergeCell ref="B157:V157"/>
    <mergeCell ref="B164:V164"/>
    <mergeCell ref="B128:V128"/>
    <mergeCell ref="B155:V155"/>
    <mergeCell ref="L183:M183"/>
    <mergeCell ref="D141:S141"/>
    <mergeCell ref="N183:P183"/>
    <mergeCell ref="B183:E183"/>
    <mergeCell ref="F183:K183"/>
    <mergeCell ref="C178:V178"/>
    <mergeCell ref="B153:V153"/>
    <mergeCell ref="D134:S134"/>
    <mergeCell ref="D137:S137"/>
    <mergeCell ref="D140:S140"/>
    <mergeCell ref="B201:V201"/>
    <mergeCell ref="B202:V202"/>
    <mergeCell ref="B222:V222"/>
    <mergeCell ref="D132:S132"/>
    <mergeCell ref="D135:S135"/>
    <mergeCell ref="D138:S138"/>
    <mergeCell ref="B212:V212"/>
    <mergeCell ref="B214:V214"/>
    <mergeCell ref="B184:V184"/>
    <mergeCell ref="B204:V204"/>
    <mergeCell ref="B193:V193"/>
    <mergeCell ref="C205:V205"/>
    <mergeCell ref="C198:V199"/>
  </mergeCells>
  <phoneticPr fontId="27" type="noConversion"/>
  <dataValidations xWindow="755" yWindow="595" count="1">
    <dataValidation type="list" allowBlank="1" showInputMessage="1" showErrorMessage="1" sqref="W186" xr:uid="{00000000-0002-0000-3100-000000000000}">
      <formula1>"tak,nie"</formula1>
    </dataValidation>
  </dataValidations>
  <hyperlinks>
    <hyperlink ref="B1:V1" location="'spis treści'!A1" display="SPIS TREŚCI" xr:uid="{00000000-0004-0000-3100-000000000000}"/>
    <hyperlink ref="D54:M54" location="SPRAWOZDANIE!A67" display="SPRAWOZDANIE!A67" xr:uid="{00000000-0004-0000-3100-000001000000}"/>
    <hyperlink ref="D56:H56" location="SPRAWOZDANIE!A144" display="SPRAWOZDANIE!A144" xr:uid="{00000000-0004-0000-3100-000002000000}"/>
    <hyperlink ref="D58:N58" location="SPRAWOZDANIE!A155" display="SPRAWOZDANIE!A155" xr:uid="{00000000-0004-0000-3100-000003000000}"/>
    <hyperlink ref="D60:N60" location="SPRAWOZDANIE!A174" display="SPRAWOZDANIE!A174" xr:uid="{00000000-0004-0000-3100-000004000000}"/>
    <hyperlink ref="D70:N70" location="SPRAWOZDANIE!A495" display="SPRAWOZDANIE!A495" xr:uid="{00000000-0004-0000-3100-000005000000}"/>
    <hyperlink ref="D62" location="SPRAWOZDANIE!A481" display="SPRAWOZDANIE!A481" xr:uid="{00000000-0004-0000-3100-000006000000}"/>
    <hyperlink ref="D70" location="SPRAWOZDANIE!A520" display="SPRAWOZDANIE!A520" xr:uid="{00000000-0004-0000-3100-000007000000}"/>
    <hyperlink ref="D64" location="SPRAWOZDANIE!A491" display="CZYNNIKI RYZYKA ZWIĄZANE Z PROWADZONĄ DZIAŁALNOŚCIĄ" xr:uid="{00000000-0004-0000-3100-000008000000}"/>
    <hyperlink ref="D66" location="SPRAWOZDANIE!A501" display="WAŻNIEJSZE OSIĄGNIĘCIA W DZIEDZINIE BADAŃ I ROZWOJU" xr:uid="{00000000-0004-0000-3100-000009000000}"/>
    <hyperlink ref="D68" location="SPRAWOZDANIE!A511" display="INFORMACJE O NABYCIU UDZIAŁÓW (AKCJI) WŁASNYCH" xr:uid="{00000000-0004-0000-3100-00000A000000}"/>
  </hyperlinks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  <rowBreaks count="6" manualBreakCount="6">
    <brk id="46" max="16383" man="1"/>
    <brk id="72" max="16383" man="1"/>
    <brk id="110" max="16383" man="1"/>
    <brk id="149" max="16383" man="1"/>
    <brk id="197" max="16383" man="1"/>
    <brk id="22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Arkusz32"/>
  <dimension ref="B1:AM252"/>
  <sheetViews>
    <sheetView showGridLines="0" view="pageBreakPreview" topLeftCell="A225" zoomScaleNormal="100" zoomScaleSheetLayoutView="100" workbookViewId="0"/>
  </sheetViews>
  <sheetFormatPr defaultColWidth="9.109375" defaultRowHeight="13.2"/>
  <cols>
    <col min="1" max="1" width="9.109375" style="21"/>
    <col min="2" max="2" width="3.44140625" style="21" customWidth="1"/>
    <col min="3" max="3" width="4.88671875" style="21" customWidth="1"/>
    <col min="4" max="4" width="2" style="21" customWidth="1"/>
    <col min="5" max="6" width="3.6640625" style="21" customWidth="1"/>
    <col min="7" max="7" width="2.88671875" style="21" customWidth="1"/>
    <col min="8" max="10" width="3.6640625" style="21" customWidth="1"/>
    <col min="11" max="11" width="2.88671875" style="21" customWidth="1"/>
    <col min="12" max="12" width="5.6640625" style="21" customWidth="1"/>
    <col min="13" max="15" width="3.6640625" style="21" customWidth="1"/>
    <col min="16" max="17" width="3.5546875" style="21" customWidth="1"/>
    <col min="18" max="19" width="3.6640625" style="21" customWidth="1"/>
    <col min="20" max="21" width="3.5546875" style="21" customWidth="1"/>
    <col min="22" max="22" width="3.88671875" style="21" customWidth="1"/>
    <col min="23" max="23" width="17.88671875" style="21" customWidth="1"/>
    <col min="24" max="24" width="11.6640625" style="21" customWidth="1"/>
    <col min="25" max="16384" width="9.109375" style="21"/>
  </cols>
  <sheetData>
    <row r="1" spans="2:28">
      <c r="B1" s="325" t="s">
        <v>2587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8" s="135" customFormat="1" ht="75.75" customHeight="1">
      <c r="B2" s="133"/>
      <c r="C2" s="134"/>
      <c r="F2" s="134"/>
      <c r="I2" s="134"/>
    </row>
    <row r="3" spans="2:28" s="139" customForma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8"/>
      <c r="Y3" s="140"/>
      <c r="Z3" s="140"/>
      <c r="AA3" s="140"/>
      <c r="AB3" s="140"/>
    </row>
    <row r="4" spans="2:28" s="139" customFormat="1"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8"/>
      <c r="W4" s="141"/>
      <c r="Y4" s="140"/>
      <c r="Z4" s="140"/>
      <c r="AA4" s="140"/>
      <c r="AB4" s="140"/>
    </row>
    <row r="5" spans="2:28" s="139" customFormat="1"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8"/>
      <c r="Y5" s="140"/>
      <c r="Z5" s="140"/>
      <c r="AA5" s="140"/>
      <c r="AB5" s="140"/>
    </row>
    <row r="6" spans="2:28" s="139" customFormat="1"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8"/>
      <c r="Y6" s="140"/>
      <c r="Z6" s="140"/>
      <c r="AA6" s="140"/>
      <c r="AB6" s="140"/>
    </row>
    <row r="7" spans="2:28" s="139" customFormat="1"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8"/>
      <c r="Y7" s="140"/>
      <c r="Z7" s="140"/>
      <c r="AA7" s="140"/>
      <c r="AB7" s="140"/>
    </row>
    <row r="8" spans="2:28" s="139" customFormat="1"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8"/>
      <c r="Y8" s="140"/>
      <c r="Z8" s="140"/>
      <c r="AA8" s="140"/>
      <c r="AB8" s="140"/>
    </row>
    <row r="9" spans="2:28" s="139" customFormat="1"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8"/>
      <c r="Y9" s="140"/>
      <c r="Z9" s="140"/>
      <c r="AA9" s="140"/>
      <c r="AB9" s="140"/>
    </row>
    <row r="10" spans="2:28" s="139" customFormat="1">
      <c r="B10" s="13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8"/>
      <c r="Y10" s="140"/>
      <c r="Z10" s="140"/>
      <c r="AA10" s="140"/>
      <c r="AB10" s="140"/>
    </row>
    <row r="11" spans="2:28" s="139" customFormat="1">
      <c r="B11" s="136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8"/>
      <c r="Y11" s="140"/>
      <c r="Z11" s="140"/>
      <c r="AA11" s="140"/>
      <c r="AB11" s="140"/>
    </row>
    <row r="12" spans="2:28" s="139" customFormat="1">
      <c r="B12" s="136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8"/>
      <c r="Y12" s="140"/>
      <c r="Z12" s="140"/>
      <c r="AA12" s="140"/>
      <c r="AB12" s="140"/>
    </row>
    <row r="13" spans="2:28" s="139" customFormat="1">
      <c r="B13" s="136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8"/>
      <c r="Y13" s="140"/>
      <c r="Z13" s="140"/>
      <c r="AA13" s="140"/>
      <c r="AB13" s="140"/>
    </row>
    <row r="14" spans="2:28" s="139" customFormat="1"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8"/>
      <c r="Y14" s="140"/>
      <c r="Z14" s="140"/>
      <c r="AA14" s="140"/>
      <c r="AB14" s="140"/>
    </row>
    <row r="15" spans="2:28" s="139" customFormat="1">
      <c r="B15" s="136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8"/>
      <c r="Y15" s="140"/>
      <c r="Z15" s="140"/>
      <c r="AA15" s="140"/>
      <c r="AB15" s="140"/>
    </row>
    <row r="16" spans="2:28" s="139" customFormat="1"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8"/>
      <c r="Y16" s="140"/>
      <c r="Z16" s="140"/>
      <c r="AA16" s="140"/>
      <c r="AB16" s="140"/>
    </row>
    <row r="17" spans="2:28" s="139" customFormat="1"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8"/>
      <c r="Y17" s="140"/>
      <c r="Z17" s="140"/>
      <c r="AA17" s="140"/>
      <c r="AB17" s="140"/>
    </row>
    <row r="18" spans="2:28" s="139" customFormat="1"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8"/>
      <c r="Y18" s="140"/>
      <c r="Z18" s="140"/>
      <c r="AA18" s="140"/>
      <c r="AB18" s="140"/>
    </row>
    <row r="19" spans="2:28" s="139" customFormat="1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8"/>
      <c r="Y19" s="140"/>
      <c r="Z19" s="140"/>
      <c r="AA19" s="140"/>
      <c r="AB19" s="140"/>
    </row>
    <row r="20" spans="2:28" s="139" customFormat="1">
      <c r="B20" s="136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8"/>
      <c r="Y20" s="140"/>
      <c r="Z20" s="140"/>
      <c r="AA20" s="140"/>
      <c r="AB20" s="140"/>
    </row>
    <row r="21" spans="2:28" s="139" customFormat="1">
      <c r="B21" s="136"/>
      <c r="C21" s="137"/>
      <c r="D21" s="137"/>
      <c r="E21" s="137"/>
      <c r="F21" s="137"/>
      <c r="G21" s="137"/>
      <c r="H21" s="371" t="e">
        <f>CHOOSE(jezyk,#REF!,#REF!,#REF!,#REF!)</f>
        <v>#REF!</v>
      </c>
      <c r="I21" s="3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137"/>
      <c r="U21" s="137"/>
      <c r="V21" s="138"/>
      <c r="Y21" s="140"/>
      <c r="Z21" s="140"/>
      <c r="AA21" s="140"/>
      <c r="AB21" s="140"/>
    </row>
    <row r="22" spans="2:28" s="139" customFormat="1">
      <c r="B22" s="136"/>
      <c r="C22" s="137"/>
      <c r="D22" s="137"/>
      <c r="E22" s="137"/>
      <c r="F22" s="137"/>
      <c r="G22" s="137"/>
      <c r="H22" s="372" t="e">
        <f>#REF!</f>
        <v>#REF!</v>
      </c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137"/>
      <c r="U22" s="137"/>
      <c r="V22" s="138"/>
      <c r="W22" s="141"/>
      <c r="Y22" s="140"/>
      <c r="Z22" s="140"/>
      <c r="AA22" s="140"/>
      <c r="AB22" s="140"/>
    </row>
    <row r="23" spans="2:28" s="139" customFormat="1">
      <c r="B23" s="136"/>
      <c r="C23" s="137"/>
      <c r="D23" s="137"/>
      <c r="E23" s="137"/>
      <c r="F23" s="137"/>
      <c r="G23" s="137"/>
      <c r="H23" s="371" t="e">
        <f>CHOOSE(jezyk,#REF!,#REF!,#REF!,#REF!)</f>
        <v>#REF!</v>
      </c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137"/>
      <c r="U23" s="137"/>
      <c r="V23" s="138"/>
      <c r="Y23" s="140"/>
      <c r="Z23" s="140"/>
      <c r="AA23" s="140"/>
      <c r="AB23" s="140"/>
    </row>
    <row r="24" spans="2:28" s="139" customFormat="1">
      <c r="B24" s="136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8"/>
      <c r="Y24" s="140"/>
      <c r="Z24" s="140"/>
      <c r="AA24" s="140"/>
      <c r="AB24" s="140"/>
    </row>
    <row r="25" spans="2:28" s="139" customFormat="1">
      <c r="B25" s="136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8"/>
      <c r="Y25" s="140"/>
      <c r="Z25" s="140"/>
      <c r="AA25" s="140"/>
      <c r="AB25" s="140"/>
    </row>
    <row r="26" spans="2:28" s="139" customFormat="1">
      <c r="B26" s="136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8"/>
      <c r="Y26" s="140"/>
      <c r="Z26" s="140"/>
      <c r="AA26" s="140"/>
      <c r="AB26" s="140"/>
    </row>
    <row r="27" spans="2:28" s="139" customFormat="1">
      <c r="B27" s="136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8"/>
      <c r="Y27" s="140"/>
      <c r="Z27" s="140"/>
      <c r="AA27" s="140"/>
      <c r="AB27" s="140"/>
    </row>
    <row r="28" spans="2:28" s="139" customFormat="1">
      <c r="B28" s="136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8"/>
      <c r="Y28" s="140"/>
      <c r="Z28" s="140"/>
      <c r="AA28" s="140"/>
      <c r="AB28" s="140"/>
    </row>
    <row r="29" spans="2:28" s="139" customFormat="1" ht="27" customHeight="1">
      <c r="B29" s="136"/>
      <c r="C29" s="137"/>
      <c r="D29" s="137"/>
      <c r="E29" s="137"/>
      <c r="F29" s="137"/>
      <c r="G29" s="142"/>
      <c r="T29" s="137"/>
      <c r="U29" s="137"/>
      <c r="V29" s="138"/>
      <c r="Y29" s="140"/>
      <c r="Z29" s="140"/>
      <c r="AA29" s="140"/>
      <c r="AB29" s="140"/>
    </row>
    <row r="30" spans="2:28" s="139" customFormat="1" ht="12.75" customHeight="1">
      <c r="B30" s="136"/>
      <c r="C30" s="137"/>
      <c r="D30" s="137"/>
      <c r="E30" s="137"/>
      <c r="F30" s="142"/>
      <c r="G30" s="142"/>
      <c r="T30" s="137"/>
      <c r="U30" s="137"/>
      <c r="V30" s="138"/>
      <c r="Y30" s="140"/>
      <c r="Z30" s="140"/>
      <c r="AA30" s="140"/>
      <c r="AB30" s="140"/>
    </row>
    <row r="31" spans="2:28" s="139" customFormat="1">
      <c r="B31" s="136"/>
      <c r="C31" s="137"/>
      <c r="D31" s="137"/>
      <c r="E31" s="137"/>
      <c r="F31" s="142"/>
      <c r="G31" s="142"/>
      <c r="T31" s="137"/>
      <c r="U31" s="137"/>
      <c r="V31" s="138"/>
      <c r="Y31" s="140"/>
      <c r="Z31" s="140"/>
      <c r="AA31" s="140"/>
      <c r="AB31" s="140"/>
    </row>
    <row r="32" spans="2:28" s="139" customFormat="1">
      <c r="B32" s="136"/>
      <c r="C32" s="137"/>
      <c r="D32" s="137"/>
      <c r="E32" s="137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37"/>
      <c r="U32" s="137"/>
      <c r="V32" s="138"/>
      <c r="Y32" s="140"/>
      <c r="Z32" s="140"/>
      <c r="AA32" s="140"/>
      <c r="AB32" s="140"/>
    </row>
    <row r="33" spans="2:28" s="139" customFormat="1" ht="12.75" customHeight="1">
      <c r="B33" s="136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8"/>
      <c r="Y33" s="140"/>
      <c r="Z33" s="140"/>
      <c r="AA33" s="140"/>
      <c r="AB33" s="140"/>
    </row>
    <row r="34" spans="2:28" s="139" customFormat="1">
      <c r="B34" s="136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8"/>
      <c r="Y34" s="140"/>
      <c r="Z34" s="140"/>
      <c r="AA34" s="140"/>
      <c r="AB34" s="140"/>
    </row>
    <row r="35" spans="2:28" s="139" customFormat="1">
      <c r="B35" s="136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8"/>
      <c r="Y35" s="140"/>
      <c r="Z35" s="140"/>
      <c r="AA35" s="140"/>
      <c r="AB35" s="140"/>
    </row>
    <row r="36" spans="2:28" s="139" customFormat="1">
      <c r="B36" s="136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8"/>
      <c r="Y36" s="140"/>
      <c r="Z36" s="140"/>
      <c r="AA36" s="140"/>
      <c r="AB36" s="140"/>
    </row>
    <row r="37" spans="2:28" s="139" customFormat="1"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8"/>
      <c r="Y37" s="140"/>
      <c r="Z37" s="140"/>
      <c r="AA37" s="140"/>
      <c r="AB37" s="140"/>
    </row>
    <row r="38" spans="2:28" s="139" customFormat="1">
      <c r="B38" s="136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8"/>
      <c r="Y38" s="140"/>
      <c r="Z38" s="140"/>
      <c r="AA38" s="140"/>
      <c r="AB38" s="140"/>
    </row>
    <row r="39" spans="2:28" s="139" customFormat="1"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8"/>
      <c r="Y39" s="140"/>
      <c r="Z39" s="140"/>
      <c r="AA39" s="140"/>
      <c r="AB39" s="140"/>
    </row>
    <row r="40" spans="2:28" s="139" customFormat="1"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8"/>
      <c r="Y40" s="140"/>
      <c r="Z40" s="140"/>
      <c r="AA40" s="140"/>
      <c r="AB40" s="140"/>
    </row>
    <row r="41" spans="2:28" s="139" customFormat="1">
      <c r="B41" s="136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8"/>
      <c r="Y41" s="140"/>
      <c r="Z41" s="140"/>
      <c r="AA41" s="140"/>
      <c r="AB41" s="140"/>
    </row>
    <row r="42" spans="2:28" s="139" customFormat="1">
      <c r="B42" s="136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8"/>
      <c r="Y42" s="140"/>
      <c r="Z42" s="140"/>
      <c r="AA42" s="140"/>
      <c r="AB42" s="140"/>
    </row>
    <row r="43" spans="2:28" s="139" customFormat="1">
      <c r="B43" s="136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8"/>
      <c r="Y43" s="140"/>
      <c r="Z43" s="140"/>
      <c r="AA43" s="140"/>
      <c r="AB43" s="140"/>
    </row>
    <row r="44" spans="2:28" s="139" customFormat="1"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8"/>
      <c r="Y44" s="140"/>
      <c r="Z44" s="140"/>
      <c r="AA44" s="140"/>
      <c r="AB44" s="140"/>
    </row>
    <row r="45" spans="2:28" s="139" customFormat="1">
      <c r="B45" s="136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8"/>
      <c r="Y45" s="140"/>
      <c r="Z45" s="140"/>
      <c r="AA45" s="140"/>
      <c r="AB45" s="140"/>
    </row>
    <row r="46" spans="2:28" s="143" customFormat="1"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</row>
    <row r="47" spans="2:28" s="143" customFormat="1">
      <c r="B47" s="366" t="e">
        <f>CHOOSE(jezyk,#REF!,#REF!,#REF!,#REF!)</f>
        <v>#REF!</v>
      </c>
      <c r="C47" s="366"/>
      <c r="D47" s="366"/>
      <c r="E47" s="366"/>
      <c r="F47" s="366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</row>
    <row r="48" spans="2:28" s="143" customFormat="1"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 t="e">
        <f>CHOOSE(jezyk,#REF!,#REF!,#REF!,#REF!)</f>
        <v>#REF!</v>
      </c>
      <c r="U48" s="137"/>
      <c r="V48" s="137"/>
    </row>
    <row r="49" spans="2:39" s="143" customFormat="1">
      <c r="B49" s="136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</row>
    <row r="50" spans="2:39" s="143" customFormat="1"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</row>
    <row r="51" spans="2:39" s="143" customFormat="1">
      <c r="B51" s="144" t="e">
        <f>CHOOSE(jezyk,#REF!,#REF!,#REF!,#REF!)</f>
        <v>#REF!</v>
      </c>
      <c r="C51" s="144"/>
      <c r="D51" s="144"/>
      <c r="E51" s="144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</row>
    <row r="52" spans="2:39" s="143" customFormat="1" ht="15" customHeight="1">
      <c r="B52" s="136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</row>
    <row r="53" spans="2:39" s="143" customFormat="1" ht="15" customHeight="1">
      <c r="B53" s="136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41"/>
    </row>
    <row r="54" spans="2:39" s="143" customFormat="1">
      <c r="B54" s="136"/>
      <c r="C54" s="145" t="s">
        <v>2422</v>
      </c>
      <c r="D54" s="151" t="e">
        <f>CHOOSE(jezyk,#REF!,#REF!,#REF!,#REF!)</f>
        <v>#REF!</v>
      </c>
      <c r="E54" s="151"/>
      <c r="F54" s="151"/>
      <c r="G54" s="151"/>
      <c r="H54" s="151"/>
      <c r="I54" s="151"/>
      <c r="J54" s="151"/>
      <c r="K54" s="151"/>
      <c r="L54" s="151"/>
      <c r="M54" s="151"/>
      <c r="N54" s="137"/>
      <c r="O54" s="137"/>
      <c r="P54" s="137"/>
      <c r="Q54" s="137"/>
      <c r="R54" s="137"/>
      <c r="S54" s="137"/>
      <c r="T54" s="137"/>
      <c r="U54" s="145">
        <f>W75</f>
        <v>3</v>
      </c>
      <c r="V54" s="137"/>
      <c r="W54" s="177"/>
    </row>
    <row r="55" spans="2:39" s="143" customFormat="1" ht="18.75" customHeight="1">
      <c r="B55" s="136"/>
      <c r="C55" s="137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37"/>
      <c r="U55" s="145"/>
      <c r="V55" s="137"/>
      <c r="W55" s="145"/>
    </row>
    <row r="56" spans="2:39" s="143" customFormat="1">
      <c r="B56" s="136"/>
      <c r="C56" s="145" t="s">
        <v>2455</v>
      </c>
      <c r="D56" s="151" t="e">
        <f>CHOOSE(jezyk,#REF!,#REF!,#REF!,#REF!)</f>
        <v>#REF!</v>
      </c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37"/>
      <c r="U56" s="145">
        <f>W152</f>
        <v>5</v>
      </c>
      <c r="V56" s="137"/>
      <c r="W56" s="177"/>
    </row>
    <row r="57" spans="2:39" s="139" customFormat="1" ht="18.75" customHeight="1">
      <c r="B57" s="136"/>
      <c r="C57" s="137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37"/>
      <c r="U57" s="145"/>
      <c r="V57" s="137"/>
      <c r="W57" s="145"/>
      <c r="Y57" s="140"/>
      <c r="Z57" s="140"/>
      <c r="AA57" s="140"/>
      <c r="AB57" s="140"/>
    </row>
    <row r="58" spans="2:39" s="139" customFormat="1">
      <c r="B58" s="136"/>
      <c r="C58" s="145" t="s">
        <v>2520</v>
      </c>
      <c r="D58" s="151" t="e">
        <f>CHOOSE(jezyk,#REF!,#REF!,#REF!,#REF!)</f>
        <v>#REF!</v>
      </c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37"/>
      <c r="U58" s="145">
        <f>W163</f>
        <v>5</v>
      </c>
      <c r="V58" s="137"/>
      <c r="W58" s="177"/>
      <c r="Y58" s="140"/>
      <c r="Z58" s="140"/>
      <c r="AA58" s="140"/>
      <c r="AB58" s="140"/>
    </row>
    <row r="59" spans="2:39" s="139" customFormat="1" ht="18.75" customHeight="1">
      <c r="B59" s="136"/>
      <c r="C59" s="137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37"/>
      <c r="U59" s="145"/>
      <c r="V59" s="137"/>
      <c r="W59" s="145"/>
      <c r="Y59" s="140"/>
      <c r="Z59" s="140"/>
      <c r="AA59" s="140"/>
      <c r="AB59" s="140"/>
    </row>
    <row r="60" spans="2:39" s="139" customFormat="1">
      <c r="B60" s="136"/>
      <c r="C60" s="145" t="s">
        <v>2569</v>
      </c>
      <c r="D60" s="151" t="e">
        <f>CHOOSE(jezyk,#REF!,#REF!,#REF!,#REF!)</f>
        <v>#REF!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37"/>
      <c r="U60" s="145">
        <f>W182</f>
        <v>5</v>
      </c>
      <c r="V60" s="137"/>
      <c r="W60" s="177"/>
      <c r="Y60" s="140"/>
      <c r="Z60" s="140"/>
      <c r="AA60" s="140"/>
      <c r="AB60" s="140"/>
    </row>
    <row r="61" spans="2:39" s="139" customFormat="1" ht="18.75" customHeight="1">
      <c r="B61" s="136"/>
      <c r="C61" s="137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37"/>
      <c r="U61" s="145"/>
      <c r="V61" s="137"/>
      <c r="W61" s="145"/>
      <c r="Y61" s="140"/>
      <c r="Z61" s="140"/>
      <c r="AA61" s="140"/>
      <c r="AB61" s="140"/>
    </row>
    <row r="62" spans="2:39" s="139" customFormat="1" ht="15" customHeight="1">
      <c r="B62" s="136"/>
      <c r="C62" s="145" t="s">
        <v>2572</v>
      </c>
      <c r="D62" s="151" t="e">
        <f>CHOOSE(jezyk,#REF!,#REF!,#REF!,#REF!)</f>
        <v>#REF!</v>
      </c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48"/>
      <c r="U62" s="178">
        <f>W189</f>
        <v>5</v>
      </c>
      <c r="V62" s="150"/>
      <c r="W62" s="179"/>
      <c r="Y62" s="140"/>
      <c r="Z62" s="140"/>
      <c r="AA62" s="140"/>
      <c r="AB62" s="140"/>
    </row>
    <row r="63" spans="2:39" s="139" customFormat="1" ht="15" customHeight="1">
      <c r="B63" s="136"/>
      <c r="C63" s="145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48"/>
      <c r="U63" s="178"/>
      <c r="V63" s="150"/>
      <c r="W63" s="178"/>
      <c r="Y63" s="140"/>
      <c r="Z63" s="140"/>
      <c r="AA63" s="140"/>
      <c r="AB63" s="140"/>
    </row>
    <row r="64" spans="2:39" s="139" customFormat="1" ht="15" customHeight="1">
      <c r="B64" s="136"/>
      <c r="C64" s="145" t="s">
        <v>2578</v>
      </c>
      <c r="D64" s="151" t="e">
        <f>CHOOSE(jezyk,#REF!,#REF!,#REF!,#REF!)</f>
        <v>#REF!</v>
      </c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48"/>
      <c r="U64" s="149">
        <f>W199</f>
        <v>6</v>
      </c>
      <c r="V64" s="150"/>
      <c r="W64" s="180"/>
      <c r="X64" s="376"/>
      <c r="Y64" s="376"/>
      <c r="Z64" s="376"/>
      <c r="AA64" s="376"/>
      <c r="AB64" s="376"/>
      <c r="AC64" s="376"/>
      <c r="AD64" s="376"/>
      <c r="AE64" s="376"/>
      <c r="AF64" s="376"/>
      <c r="AG64" s="376"/>
      <c r="AH64" s="376"/>
      <c r="AI64" s="376"/>
      <c r="AJ64" s="376"/>
      <c r="AK64" s="376"/>
      <c r="AL64" s="376"/>
      <c r="AM64" s="376"/>
    </row>
    <row r="65" spans="2:39" s="139" customFormat="1" ht="15" customHeight="1">
      <c r="B65" s="136"/>
      <c r="C65" s="145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48"/>
      <c r="U65" s="149"/>
      <c r="V65" s="150"/>
      <c r="W65" s="149"/>
      <c r="X65" s="151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</row>
    <row r="66" spans="2:39" s="139" customFormat="1" ht="15" customHeight="1">
      <c r="B66" s="136"/>
      <c r="C66" s="145" t="s">
        <v>2581</v>
      </c>
      <c r="D66" s="151" t="e">
        <f>CHOOSE(jezyk,#REF!,#REF!,#REF!,#REF!)</f>
        <v>#REF!</v>
      </c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48"/>
      <c r="U66" s="149">
        <f>W210</f>
        <v>6</v>
      </c>
      <c r="V66" s="150"/>
      <c r="W66" s="180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2"/>
    </row>
    <row r="67" spans="2:39" s="139" customFormat="1" ht="15" customHeight="1">
      <c r="B67" s="136"/>
      <c r="C67" s="145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3"/>
      <c r="U67" s="149"/>
      <c r="V67" s="150"/>
      <c r="W67" s="149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3"/>
    </row>
    <row r="68" spans="2:39" s="139" customFormat="1" ht="15" customHeight="1">
      <c r="B68" s="136"/>
      <c r="C68" s="145" t="s">
        <v>2743</v>
      </c>
      <c r="D68" s="151" t="e">
        <f>CHOOSE(jezyk,#REF!,#REF!,#REF!,#REF!)</f>
        <v>#REF!</v>
      </c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3"/>
      <c r="U68" s="149">
        <f>W220</f>
        <v>6</v>
      </c>
      <c r="V68" s="150"/>
      <c r="W68" s="180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2"/>
    </row>
    <row r="69" spans="2:39" s="139" customFormat="1" ht="15" customHeight="1">
      <c r="B69" s="136"/>
      <c r="C69" s="145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48"/>
      <c r="U69" s="149"/>
      <c r="V69" s="150"/>
      <c r="W69" s="149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</row>
    <row r="70" spans="2:39" s="139" customFormat="1" ht="15" customHeight="1">
      <c r="B70" s="136"/>
      <c r="C70" s="145" t="s">
        <v>2744</v>
      </c>
      <c r="D70" s="151" t="e">
        <f>CHOOSE(jezyk,#REF!,#REF!,#REF!,#REF!)</f>
        <v>#REF!</v>
      </c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5"/>
      <c r="U70" s="145">
        <f>W229</f>
        <v>7</v>
      </c>
      <c r="V70" s="184"/>
      <c r="W70" s="177"/>
      <c r="Y70" s="140"/>
      <c r="Z70" s="140"/>
      <c r="AA70" s="140"/>
      <c r="AB70" s="140"/>
    </row>
    <row r="71" spans="2:39" s="139" customFormat="1" ht="15" customHeight="1">
      <c r="B71" s="136"/>
      <c r="C71" s="145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5"/>
      <c r="U71" s="178"/>
      <c r="V71" s="184"/>
      <c r="W71" s="178"/>
      <c r="Y71" s="140"/>
      <c r="Z71" s="140"/>
      <c r="AA71" s="140"/>
      <c r="AB71" s="140"/>
    </row>
    <row r="72" spans="2:39" s="139" customFormat="1" ht="15" customHeight="1">
      <c r="B72" s="136"/>
      <c r="C72" s="145" t="s">
        <v>3170</v>
      </c>
      <c r="D72" s="151" t="e">
        <f>CHOOSE(jezyk,#REF!,#REF!,#REF!,#REF!)</f>
        <v>#REF!</v>
      </c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37"/>
      <c r="U72" s="145">
        <f>W235</f>
        <v>7</v>
      </c>
      <c r="V72" s="137"/>
      <c r="W72" s="177"/>
      <c r="Y72" s="140"/>
      <c r="Z72" s="140"/>
      <c r="AA72" s="140"/>
      <c r="AB72" s="140"/>
    </row>
    <row r="73" spans="2:39" s="139" customFormat="1">
      <c r="B73" s="136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Y73" s="140"/>
      <c r="Z73" s="140"/>
      <c r="AA73" s="140"/>
      <c r="AB73" s="140"/>
    </row>
    <row r="74" spans="2:39" s="139" customFormat="1">
      <c r="B74" s="136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Y74" s="140"/>
      <c r="Z74" s="140"/>
      <c r="AA74" s="140"/>
      <c r="AB74" s="140"/>
    </row>
    <row r="75" spans="2:39" s="139" customFormat="1">
      <c r="B75" s="158" t="s">
        <v>2422</v>
      </c>
      <c r="C75" s="147" t="e">
        <f>CHOOSE(jezyk,#REF!,#REF!,#REF!,#REF!)</f>
        <v>#REF!</v>
      </c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59">
        <v>3</v>
      </c>
      <c r="X75" s="160" t="s">
        <v>3160</v>
      </c>
      <c r="Y75" s="140"/>
      <c r="Z75" s="140"/>
      <c r="AA75" s="140"/>
      <c r="AB75" s="140"/>
    </row>
    <row r="76" spans="2:39" s="139" customFormat="1">
      <c r="B76" s="136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Y76" s="140"/>
      <c r="Z76" s="140"/>
      <c r="AA76" s="140"/>
      <c r="AB76" s="140"/>
    </row>
    <row r="77" spans="2:39" s="139" customFormat="1"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Y77" s="140"/>
      <c r="Z77" s="140"/>
      <c r="AA77" s="140"/>
      <c r="AB77" s="140"/>
    </row>
    <row r="78" spans="2:39" s="139" customFormat="1">
      <c r="B78" s="136"/>
      <c r="C78" s="137" t="e">
        <f>CHOOSE(jezyk,#REF!,#REF!,#REF!,#REF!)</f>
        <v>#REF!</v>
      </c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63"/>
      <c r="P78" s="163"/>
      <c r="U78" s="163"/>
    </row>
    <row r="79" spans="2:39" s="139" customFormat="1">
      <c r="B79" s="136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63"/>
      <c r="P79" s="163"/>
      <c r="U79" s="163"/>
      <c r="W79" s="164"/>
    </row>
    <row r="80" spans="2:39" s="139" customFormat="1">
      <c r="B80" s="136"/>
      <c r="C80" s="147" t="e">
        <f>nazwa_spolki</f>
        <v>#REF!</v>
      </c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63"/>
      <c r="P80" s="163"/>
      <c r="U80" s="163"/>
    </row>
    <row r="81" spans="2:28" s="139" customFormat="1"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63"/>
      <c r="P81" s="163"/>
      <c r="U81" s="163"/>
    </row>
    <row r="82" spans="2:28" s="139" customFormat="1" ht="25.5" customHeight="1">
      <c r="B82" s="136"/>
      <c r="C82" s="375" t="e">
        <f>CHOOSE(jezyk,#REF!,#REF!,#REF!,#REF!)</f>
        <v>#REF!</v>
      </c>
      <c r="D82" s="375"/>
      <c r="E82" s="375"/>
      <c r="F82" s="375"/>
      <c r="G82" s="375"/>
      <c r="H82" s="375"/>
      <c r="I82" s="375"/>
      <c r="J82" s="375"/>
      <c r="K82" s="375"/>
      <c r="L82" s="375"/>
      <c r="M82" s="375"/>
      <c r="N82" s="375"/>
      <c r="O82" s="375"/>
      <c r="P82" s="375"/>
      <c r="Q82" s="375"/>
      <c r="R82" s="375"/>
      <c r="S82" s="375"/>
      <c r="T82" s="375"/>
      <c r="U82" s="375"/>
      <c r="V82" s="375"/>
    </row>
    <row r="83" spans="2:28" s="139" customFormat="1">
      <c r="B83" s="136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63"/>
      <c r="P83" s="163"/>
      <c r="U83" s="163"/>
    </row>
    <row r="84" spans="2:28" s="139" customFormat="1">
      <c r="B84" s="136"/>
      <c r="C84" s="25" t="e">
        <f>CHOOSE(jezyk,#REF!,#REF!,#REF!,#REF!)</f>
        <v>#REF!</v>
      </c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63"/>
      <c r="P84" s="163"/>
      <c r="U84" s="163"/>
    </row>
    <row r="85" spans="2:28" s="139" customFormat="1">
      <c r="B85" s="136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63"/>
      <c r="P85" s="163"/>
      <c r="U85" s="163"/>
    </row>
    <row r="86" spans="2:28" s="139" customFormat="1" ht="42.75" customHeight="1">
      <c r="B86" s="136"/>
      <c r="C86" s="358" t="e">
        <f>CHOOSE(jezyk,#REF!,#REF!,#REF!,#REF!)</f>
        <v>#REF!</v>
      </c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8"/>
      <c r="O86" s="358"/>
      <c r="P86" s="358"/>
      <c r="Q86" s="358"/>
      <c r="R86" s="358"/>
      <c r="S86" s="358"/>
      <c r="T86" s="358"/>
      <c r="U86" s="358"/>
      <c r="V86" s="358"/>
      <c r="Y86" s="140"/>
      <c r="Z86" s="140"/>
      <c r="AA86" s="140"/>
      <c r="AB86" s="140"/>
    </row>
    <row r="87" spans="2:28" s="139" customFormat="1" ht="12.75" customHeight="1"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Y87" s="140"/>
      <c r="Z87" s="140"/>
      <c r="AA87" s="140"/>
      <c r="AB87" s="140"/>
    </row>
    <row r="88" spans="2:28" s="139" customFormat="1">
      <c r="B88" s="158" t="e">
        <f>CHOOSE(jezyk,#REF!,#REF!,#REF!,#REF!)</f>
        <v>#REF!</v>
      </c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63"/>
      <c r="P88" s="163"/>
      <c r="U88" s="163"/>
    </row>
    <row r="89" spans="2:28" s="139" customFormat="1">
      <c r="B89" s="136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Y89" s="140"/>
      <c r="Z89" s="140"/>
      <c r="AA89" s="140"/>
      <c r="AB89" s="140"/>
    </row>
    <row r="90" spans="2:28" s="139" customFormat="1" ht="25.5" customHeight="1">
      <c r="B90" s="136"/>
      <c r="C90" s="358" t="e">
        <f>CHOOSE(jezyk,#REF!,#REF!,#REF!,#REF!)</f>
        <v>#REF!</v>
      </c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Y90" s="140"/>
      <c r="Z90" s="140"/>
      <c r="AA90" s="140"/>
      <c r="AB90" s="140"/>
    </row>
    <row r="91" spans="2:28" s="139" customFormat="1">
      <c r="B91" s="136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Y91" s="140"/>
      <c r="Z91" s="140"/>
      <c r="AA91" s="140"/>
      <c r="AB91" s="140"/>
    </row>
    <row r="92" spans="2:28" s="139" customFormat="1" ht="35.25" customHeight="1">
      <c r="B92" s="136"/>
      <c r="C92" s="358" t="s">
        <v>3161</v>
      </c>
      <c r="D92" s="358"/>
      <c r="E92" s="358"/>
      <c r="F92" s="358"/>
      <c r="G92" s="358"/>
      <c r="H92" s="358"/>
      <c r="I92" s="358"/>
      <c r="J92" s="358"/>
      <c r="K92" s="358"/>
      <c r="L92" s="358"/>
      <c r="M92" s="358"/>
      <c r="N92" s="358"/>
      <c r="O92" s="358"/>
      <c r="P92" s="358"/>
      <c r="Q92" s="358"/>
      <c r="R92" s="358"/>
      <c r="S92" s="358"/>
      <c r="T92" s="358"/>
      <c r="U92" s="358"/>
      <c r="V92" s="358"/>
      <c r="Y92" s="140"/>
      <c r="Z92" s="140"/>
      <c r="AA92" s="140"/>
      <c r="AB92" s="140"/>
    </row>
    <row r="93" spans="2:28" s="139" customFormat="1">
      <c r="B93" s="136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Y93" s="140"/>
      <c r="Z93" s="140"/>
      <c r="AA93" s="140"/>
      <c r="AB93" s="140"/>
    </row>
    <row r="94" spans="2:28" s="139" customFormat="1">
      <c r="B94" s="158" t="e">
        <f>CHOOSE(jezyk,#REF!,#REF!,#REF!,#REF!)</f>
        <v>#REF!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63"/>
      <c r="P94" s="163"/>
      <c r="U94" s="163"/>
    </row>
    <row r="95" spans="2:28" s="139" customFormat="1">
      <c r="B95" s="136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63"/>
      <c r="P95" s="163"/>
      <c r="U95" s="163"/>
    </row>
    <row r="96" spans="2:28" s="139" customFormat="1">
      <c r="B96" s="136"/>
      <c r="C96" s="137" t="e">
        <f>CHOOSE(jezyk,#REF!,#REF!,#REF!,#REF!)</f>
        <v>#REF!</v>
      </c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63"/>
      <c r="P96" s="163"/>
      <c r="U96" s="163"/>
    </row>
    <row r="97" spans="2:21" s="139" customFormat="1">
      <c r="B97" s="136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63"/>
      <c r="P97" s="163"/>
      <c r="U97" s="163"/>
    </row>
    <row r="98" spans="2:21" s="139" customFormat="1">
      <c r="B98" s="136"/>
      <c r="C98" s="137"/>
      <c r="D98" s="137"/>
      <c r="E98" s="357" t="e">
        <f>CHOOSE(jezyk,#REF!,#REF!,#REF!,#REF!)</f>
        <v>#REF!</v>
      </c>
      <c r="F98" s="357"/>
      <c r="G98" s="357"/>
      <c r="H98" s="357"/>
      <c r="I98" s="357"/>
      <c r="J98" s="357"/>
      <c r="K98" s="357"/>
      <c r="L98" s="357"/>
      <c r="M98" s="357"/>
      <c r="N98" s="137"/>
      <c r="O98" s="163"/>
      <c r="P98" s="163"/>
      <c r="U98" s="163"/>
    </row>
    <row r="99" spans="2:21" s="139" customFormat="1">
      <c r="B99" s="136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63"/>
      <c r="P99" s="163"/>
      <c r="U99" s="163"/>
    </row>
    <row r="100" spans="2:21" s="139" customFormat="1">
      <c r="B100" s="136"/>
      <c r="C100" s="137"/>
      <c r="D100" s="137"/>
      <c r="E100" s="357" t="e">
        <f>CHOOSE(jezyk,#REF!,#REF!,#REF!,#REF!)</f>
        <v>#REF!</v>
      </c>
      <c r="F100" s="357"/>
      <c r="G100" s="357"/>
      <c r="H100" s="357"/>
      <c r="I100" s="357"/>
      <c r="J100" s="357"/>
      <c r="K100" s="357"/>
      <c r="L100" s="357"/>
      <c r="M100" s="357"/>
      <c r="N100" s="137"/>
      <c r="O100" s="163"/>
      <c r="P100" s="163"/>
      <c r="U100" s="163"/>
    </row>
    <row r="101" spans="2:21" s="139" customFormat="1">
      <c r="B101" s="136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63"/>
      <c r="P101" s="163"/>
      <c r="U101" s="163"/>
    </row>
    <row r="102" spans="2:21" s="139" customFormat="1">
      <c r="B102" s="158" t="e">
        <f>CHOOSE(jezyk,#REF!,#REF!,#REF!,#REF!)</f>
        <v>#REF!</v>
      </c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63"/>
      <c r="P102" s="163"/>
      <c r="U102" s="163"/>
    </row>
    <row r="103" spans="2:21" s="139" customFormat="1">
      <c r="B103" s="136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63"/>
      <c r="P103" s="163"/>
      <c r="U103" s="163"/>
    </row>
    <row r="104" spans="2:21" s="139" customFormat="1">
      <c r="B104" s="136"/>
      <c r="C104" s="137" t="e">
        <f>CHOOSE(jezyk,#REF!,#REF!,#REF!,#REF!)</f>
        <v>#REF!</v>
      </c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63"/>
      <c r="P104" s="163"/>
      <c r="U104" s="163"/>
    </row>
    <row r="105" spans="2:21" s="139" customFormat="1">
      <c r="B105" s="136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63"/>
      <c r="P105" s="163"/>
      <c r="U105" s="163"/>
    </row>
    <row r="106" spans="2:21" s="139" customFormat="1">
      <c r="B106" s="136"/>
      <c r="C106" s="137"/>
      <c r="D106" s="137"/>
      <c r="E106" s="357" t="e">
        <f>CHOOSE(jezyk,#REF!,#REF!,#REF!,#REF!)</f>
        <v>#REF!</v>
      </c>
      <c r="F106" s="357"/>
      <c r="G106" s="357"/>
      <c r="H106" s="357"/>
      <c r="I106" s="357"/>
      <c r="J106" s="357"/>
      <c r="K106" s="357"/>
      <c r="L106" s="357"/>
      <c r="M106" s="357"/>
      <c r="N106" s="137"/>
      <c r="O106" s="163"/>
      <c r="P106" s="163"/>
      <c r="U106" s="163"/>
    </row>
    <row r="107" spans="2:21" s="139" customFormat="1">
      <c r="B107" s="136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63"/>
      <c r="P107" s="163"/>
      <c r="U107" s="163"/>
    </row>
    <row r="108" spans="2:21" s="139" customFormat="1">
      <c r="B108" s="136"/>
      <c r="C108" s="137"/>
      <c r="D108" s="137"/>
      <c r="E108" s="357" t="e">
        <f>CHOOSE(jezyk,#REF!,#REF!,#REF!,#REF!)</f>
        <v>#REF!</v>
      </c>
      <c r="F108" s="357"/>
      <c r="G108" s="357"/>
      <c r="H108" s="357"/>
      <c r="I108" s="357"/>
      <c r="J108" s="357"/>
      <c r="K108" s="357"/>
      <c r="L108" s="357"/>
      <c r="M108" s="357"/>
      <c r="N108" s="137"/>
      <c r="O108" s="163"/>
      <c r="P108" s="163"/>
      <c r="U108" s="163"/>
    </row>
    <row r="109" spans="2:21" s="139" customFormat="1">
      <c r="B109" s="136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63"/>
      <c r="P109" s="163"/>
      <c r="U109" s="163"/>
    </row>
    <row r="110" spans="2:21" s="139" customFormat="1">
      <c r="B110" s="136"/>
      <c r="C110" s="137"/>
      <c r="D110" s="137"/>
      <c r="E110" s="357" t="e">
        <f>CHOOSE(jezyk,#REF!,#REF!,#REF!,#REF!)</f>
        <v>#REF!</v>
      </c>
      <c r="F110" s="357"/>
      <c r="G110" s="357"/>
      <c r="H110" s="357"/>
      <c r="I110" s="357"/>
      <c r="J110" s="357"/>
      <c r="K110" s="357"/>
      <c r="L110" s="357"/>
      <c r="M110" s="357"/>
      <c r="N110" s="137"/>
      <c r="O110" s="163"/>
      <c r="P110" s="163"/>
      <c r="U110" s="163"/>
    </row>
    <row r="111" spans="2:21" s="139" customFormat="1">
      <c r="B111" s="136"/>
      <c r="C111" s="137"/>
      <c r="D111" s="137"/>
      <c r="N111" s="137"/>
      <c r="O111" s="163"/>
      <c r="P111" s="163"/>
      <c r="U111" s="163"/>
    </row>
    <row r="112" spans="2:21" s="139" customFormat="1">
      <c r="B112" s="136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63"/>
      <c r="P112" s="163"/>
      <c r="U112" s="163"/>
    </row>
    <row r="113" spans="2:23" s="139" customFormat="1">
      <c r="B113" s="158" t="e">
        <f>CHOOSE(jezyk,#REF!,#REF!,#REF!,#REF!)</f>
        <v>#REF!</v>
      </c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63"/>
      <c r="P113" s="163"/>
      <c r="U113" s="163"/>
    </row>
    <row r="114" spans="2:23" s="139" customFormat="1">
      <c r="B114" s="136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63"/>
      <c r="P114" s="163"/>
      <c r="U114" s="163"/>
    </row>
    <row r="115" spans="2:23" s="139" customFormat="1">
      <c r="B115" s="136"/>
      <c r="C115" s="137" t="e">
        <f>CHOOSE(jezyk,#REF!,#REF!,#REF!,#REF!)</f>
        <v>#REF!</v>
      </c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63"/>
      <c r="P115" s="163"/>
      <c r="U115" s="163"/>
      <c r="W115" s="164"/>
    </row>
    <row r="116" spans="2:23" s="139" customFormat="1" ht="14.25" customHeight="1">
      <c r="B116" s="136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63"/>
      <c r="P116" s="163"/>
      <c r="U116" s="163"/>
    </row>
    <row r="117" spans="2:23" s="139" customFormat="1">
      <c r="B117" s="136"/>
      <c r="C117" s="166" t="s">
        <v>2226</v>
      </c>
      <c r="D117" s="363"/>
      <c r="E117" s="363"/>
      <c r="F117" s="363"/>
      <c r="G117" s="363"/>
      <c r="H117" s="363"/>
      <c r="I117" s="363"/>
      <c r="J117" s="363"/>
      <c r="K117" s="363"/>
      <c r="L117" s="363"/>
      <c r="M117" s="363"/>
      <c r="N117" s="363"/>
      <c r="O117" s="363"/>
      <c r="P117" s="363"/>
      <c r="Q117" s="363"/>
      <c r="R117" s="363"/>
      <c r="S117" s="363"/>
    </row>
    <row r="118" spans="2:23" s="139" customFormat="1" ht="14.25" customHeight="1">
      <c r="B118" s="136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63"/>
      <c r="P118" s="163"/>
      <c r="U118" s="163"/>
    </row>
    <row r="119" spans="2:23" s="139" customFormat="1">
      <c r="B119" s="136"/>
      <c r="C119" s="166" t="s">
        <v>2226</v>
      </c>
      <c r="D119" s="363"/>
      <c r="E119" s="363"/>
      <c r="F119" s="363"/>
      <c r="G119" s="363"/>
      <c r="H119" s="363"/>
      <c r="I119" s="363"/>
      <c r="J119" s="363"/>
      <c r="K119" s="363"/>
      <c r="L119" s="363"/>
      <c r="M119" s="363"/>
      <c r="N119" s="363"/>
      <c r="O119" s="363"/>
      <c r="P119" s="363"/>
      <c r="Q119" s="363"/>
      <c r="R119" s="363"/>
      <c r="S119" s="363"/>
      <c r="U119" s="163"/>
    </row>
    <row r="120" spans="2:23" s="139" customFormat="1" ht="14.25" customHeight="1">
      <c r="B120" s="136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63"/>
      <c r="P120" s="163"/>
      <c r="U120" s="163"/>
    </row>
    <row r="121" spans="2:23" s="139" customFormat="1">
      <c r="B121" s="136"/>
      <c r="C121" s="166" t="s">
        <v>2226</v>
      </c>
      <c r="D121" s="363"/>
      <c r="E121" s="363"/>
      <c r="F121" s="363"/>
      <c r="G121" s="363"/>
      <c r="H121" s="363"/>
      <c r="I121" s="363"/>
      <c r="J121" s="363"/>
      <c r="K121" s="363"/>
      <c r="L121" s="363"/>
      <c r="M121" s="363"/>
      <c r="N121" s="363"/>
      <c r="O121" s="363"/>
      <c r="P121" s="363"/>
      <c r="Q121" s="363"/>
      <c r="R121" s="363"/>
      <c r="S121" s="363"/>
      <c r="U121" s="163"/>
    </row>
    <row r="122" spans="2:23" s="139" customFormat="1" ht="14.25" customHeight="1">
      <c r="B122" s="136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63"/>
      <c r="P122" s="163"/>
      <c r="U122" s="163"/>
    </row>
    <row r="123" spans="2:23" s="139" customFormat="1">
      <c r="B123" s="136"/>
      <c r="C123" s="167" t="s">
        <v>2226</v>
      </c>
      <c r="D123" s="374"/>
      <c r="E123" s="374"/>
      <c r="F123" s="374"/>
      <c r="G123" s="374"/>
      <c r="H123" s="374"/>
      <c r="I123" s="374"/>
      <c r="J123" s="374"/>
      <c r="K123" s="374"/>
      <c r="L123" s="374"/>
      <c r="M123" s="374"/>
      <c r="N123" s="374"/>
      <c r="O123" s="374"/>
      <c r="P123" s="374"/>
      <c r="Q123" s="374"/>
      <c r="R123" s="374"/>
      <c r="S123" s="374"/>
      <c r="T123" s="168"/>
      <c r="U123" s="168"/>
      <c r="V123" s="168"/>
    </row>
    <row r="124" spans="2:23" s="139" customFormat="1" ht="14.25" customHeight="1">
      <c r="B124" s="136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63"/>
      <c r="P124" s="163"/>
      <c r="U124" s="163"/>
    </row>
    <row r="125" spans="2:23" s="139" customFormat="1">
      <c r="B125" s="136"/>
      <c r="C125" s="166" t="s">
        <v>2226</v>
      </c>
      <c r="D125" s="363"/>
      <c r="E125" s="363"/>
      <c r="F125" s="363"/>
      <c r="G125" s="363"/>
      <c r="H125" s="363"/>
      <c r="I125" s="363"/>
      <c r="J125" s="363"/>
      <c r="K125" s="363"/>
      <c r="L125" s="363"/>
      <c r="M125" s="363"/>
      <c r="N125" s="363"/>
      <c r="O125" s="363"/>
      <c r="P125" s="363"/>
      <c r="Q125" s="363"/>
      <c r="R125" s="363"/>
      <c r="S125" s="363"/>
      <c r="U125" s="163"/>
    </row>
    <row r="126" spans="2:23" s="139" customFormat="1" ht="14.25" customHeight="1">
      <c r="B126" s="136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63"/>
      <c r="P126" s="163"/>
      <c r="U126" s="163"/>
    </row>
    <row r="127" spans="2:23" s="139" customFormat="1">
      <c r="B127" s="136"/>
      <c r="C127" s="166" t="s">
        <v>2226</v>
      </c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U127" s="163"/>
    </row>
    <row r="128" spans="2:23" s="139" customFormat="1" ht="14.25" customHeight="1">
      <c r="B128" s="136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63"/>
      <c r="P128" s="163"/>
      <c r="U128" s="163"/>
    </row>
    <row r="129" spans="2:28" s="139" customFormat="1">
      <c r="B129" s="136"/>
      <c r="C129" s="166" t="s">
        <v>2226</v>
      </c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U129" s="163"/>
    </row>
    <row r="130" spans="2:28" s="139" customFormat="1" ht="14.25" customHeight="1">
      <c r="B130" s="360"/>
      <c r="C130" s="360"/>
      <c r="D130" s="360"/>
      <c r="E130" s="360"/>
      <c r="F130" s="360"/>
      <c r="G130" s="360"/>
      <c r="H130" s="360"/>
      <c r="I130" s="360"/>
      <c r="J130" s="360"/>
      <c r="K130" s="360"/>
      <c r="L130" s="360"/>
      <c r="M130" s="360"/>
      <c r="N130" s="360"/>
      <c r="O130" s="360"/>
      <c r="P130" s="360"/>
      <c r="Q130" s="360"/>
      <c r="R130" s="360"/>
      <c r="S130" s="360"/>
      <c r="T130" s="360"/>
      <c r="U130" s="360"/>
      <c r="V130" s="360"/>
      <c r="Y130" s="140"/>
      <c r="Z130" s="140"/>
      <c r="AA130" s="140"/>
      <c r="AB130" s="140"/>
    </row>
    <row r="131" spans="2:28" s="139" customFormat="1">
      <c r="B131" s="158" t="e">
        <f>CHOOSE(jezyk,#REF!,#REF!,#REF!,#REF!)</f>
        <v>#REF!</v>
      </c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63"/>
      <c r="P131" s="163"/>
      <c r="U131" s="163"/>
    </row>
    <row r="132" spans="2:28" s="139" customFormat="1">
      <c r="B132" s="136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63"/>
      <c r="P132" s="163"/>
      <c r="U132" s="163"/>
    </row>
    <row r="133" spans="2:28" s="139" customFormat="1">
      <c r="B133" s="136"/>
      <c r="C133" s="166" t="s">
        <v>2226</v>
      </c>
      <c r="D133" s="357" t="e">
        <f>CHOOSE(jezyk,#REF!,#REF!,#REF!,#REF!)</f>
        <v>#REF!</v>
      </c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U133" s="163"/>
    </row>
    <row r="134" spans="2:28" s="139" customFormat="1">
      <c r="B134" s="136"/>
      <c r="C134" s="137"/>
      <c r="D134" s="357" t="e">
        <f>CHOOSE(jezyk,#REF!,#REF!,#REF!,#REF!)</f>
        <v>#REF!</v>
      </c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137"/>
      <c r="U134" s="137"/>
      <c r="V134" s="137"/>
      <c r="Y134" s="140"/>
      <c r="Z134" s="140"/>
      <c r="AA134" s="140"/>
      <c r="AB134" s="140"/>
    </row>
    <row r="135" spans="2:28" s="139" customFormat="1">
      <c r="B135" s="136"/>
      <c r="C135" s="137"/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Y135" s="140"/>
      <c r="Z135" s="140"/>
      <c r="AA135" s="140"/>
      <c r="AB135" s="140"/>
    </row>
    <row r="136" spans="2:28" s="139" customFormat="1">
      <c r="B136" s="136"/>
      <c r="C136" s="166" t="s">
        <v>2226</v>
      </c>
      <c r="D136" s="357" t="e">
        <f>CHOOSE(jezyk,#REF!,#REF!,#REF!,#REF!)</f>
        <v>#REF!</v>
      </c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137"/>
      <c r="U136" s="137"/>
      <c r="V136" s="137"/>
      <c r="Y136" s="140"/>
      <c r="Z136" s="140"/>
      <c r="AA136" s="140"/>
      <c r="AB136" s="140"/>
    </row>
    <row r="137" spans="2:28" s="139" customFormat="1">
      <c r="B137" s="136"/>
      <c r="C137" s="137"/>
      <c r="D137" s="357" t="e">
        <f>CHOOSE(jezyk,#REF!,#REF!,#REF!,#REF!)</f>
        <v>#REF!</v>
      </c>
      <c r="E137" s="357"/>
      <c r="F137" s="357"/>
      <c r="G137" s="357"/>
      <c r="H137" s="357"/>
      <c r="I137" s="357"/>
      <c r="J137" s="357"/>
      <c r="K137" s="357"/>
      <c r="L137" s="357"/>
      <c r="M137" s="357"/>
      <c r="N137" s="357"/>
      <c r="O137" s="357"/>
      <c r="P137" s="357"/>
      <c r="Q137" s="357"/>
      <c r="R137" s="357"/>
      <c r="S137" s="357"/>
      <c r="T137" s="137"/>
      <c r="U137" s="137"/>
      <c r="V137" s="137"/>
      <c r="Y137" s="140"/>
      <c r="Z137" s="140"/>
      <c r="AA137" s="140"/>
      <c r="AB137" s="140"/>
    </row>
    <row r="138" spans="2:28" s="139" customFormat="1">
      <c r="B138" s="136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Y138" s="140"/>
      <c r="Z138" s="140"/>
      <c r="AA138" s="140"/>
      <c r="AB138" s="140"/>
    </row>
    <row r="139" spans="2:28" s="139" customFormat="1">
      <c r="B139" s="136"/>
      <c r="C139" s="166" t="s">
        <v>2226</v>
      </c>
      <c r="D139" s="357" t="e">
        <f>CHOOSE(jezyk,#REF!,#REF!,#REF!,#REF!)</f>
        <v>#REF!</v>
      </c>
      <c r="E139" s="357"/>
      <c r="F139" s="357"/>
      <c r="G139" s="357"/>
      <c r="H139" s="357"/>
      <c r="I139" s="357"/>
      <c r="J139" s="357"/>
      <c r="K139" s="357"/>
      <c r="L139" s="357"/>
      <c r="M139" s="357"/>
      <c r="N139" s="357"/>
      <c r="O139" s="357"/>
      <c r="P139" s="357"/>
      <c r="Q139" s="357"/>
      <c r="R139" s="357"/>
      <c r="S139" s="357"/>
      <c r="T139" s="137"/>
      <c r="U139" s="137"/>
      <c r="V139" s="137"/>
      <c r="Y139" s="140"/>
      <c r="Z139" s="140"/>
      <c r="AA139" s="140"/>
      <c r="AB139" s="140"/>
    </row>
    <row r="140" spans="2:28" s="139" customFormat="1">
      <c r="B140" s="136"/>
      <c r="C140" s="137"/>
      <c r="D140" s="357" t="e">
        <f>CHOOSE(jezyk,#REF!,#REF!,#REF!,#REF!)</f>
        <v>#REF!</v>
      </c>
      <c r="E140" s="357"/>
      <c r="F140" s="357"/>
      <c r="G140" s="357"/>
      <c r="H140" s="357"/>
      <c r="I140" s="357"/>
      <c r="J140" s="357"/>
      <c r="K140" s="357"/>
      <c r="L140" s="357"/>
      <c r="M140" s="357"/>
      <c r="N140" s="357"/>
      <c r="O140" s="357"/>
      <c r="P140" s="357"/>
      <c r="Q140" s="357"/>
      <c r="R140" s="357"/>
      <c r="S140" s="357"/>
      <c r="T140" s="137"/>
      <c r="U140" s="137"/>
      <c r="V140" s="137"/>
      <c r="Y140" s="140"/>
      <c r="Z140" s="140"/>
      <c r="AA140" s="140"/>
      <c r="AB140" s="140"/>
    </row>
    <row r="141" spans="2:28" s="139" customFormat="1">
      <c r="B141" s="136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Y141" s="140"/>
      <c r="Z141" s="140"/>
      <c r="AA141" s="140"/>
      <c r="AB141" s="140"/>
    </row>
    <row r="142" spans="2:28" s="139" customFormat="1">
      <c r="B142" s="136"/>
      <c r="C142" s="166" t="s">
        <v>2226</v>
      </c>
      <c r="D142" s="357" t="e">
        <f>CHOOSE(jezyk,#REF!,#REF!,#REF!,#REF!)</f>
        <v>#REF!</v>
      </c>
      <c r="E142" s="357"/>
      <c r="F142" s="357"/>
      <c r="G142" s="357"/>
      <c r="H142" s="357"/>
      <c r="I142" s="357"/>
      <c r="J142" s="357"/>
      <c r="K142" s="357"/>
      <c r="L142" s="357"/>
      <c r="M142" s="357"/>
      <c r="N142" s="357"/>
      <c r="O142" s="357"/>
      <c r="P142" s="357"/>
      <c r="Q142" s="357"/>
      <c r="R142" s="357"/>
      <c r="S142" s="357"/>
      <c r="T142" s="137"/>
      <c r="U142" s="137"/>
      <c r="V142" s="137"/>
      <c r="Y142" s="140"/>
      <c r="Z142" s="140"/>
      <c r="AA142" s="140"/>
      <c r="AB142" s="140"/>
    </row>
    <row r="143" spans="2:28" s="139" customFormat="1">
      <c r="B143" s="136"/>
      <c r="C143" s="137"/>
      <c r="D143" s="357" t="e">
        <f>CHOOSE(jezyk,#REF!,#REF!,#REF!,#REF!)</f>
        <v>#REF!</v>
      </c>
      <c r="E143" s="357"/>
      <c r="F143" s="357"/>
      <c r="G143" s="357"/>
      <c r="H143" s="357"/>
      <c r="I143" s="357"/>
      <c r="J143" s="357"/>
      <c r="K143" s="357"/>
      <c r="L143" s="357"/>
      <c r="M143" s="357"/>
      <c r="N143" s="357"/>
      <c r="O143" s="357"/>
      <c r="P143" s="357"/>
      <c r="Q143" s="357"/>
      <c r="R143" s="357"/>
      <c r="S143" s="357"/>
      <c r="T143" s="137"/>
      <c r="U143" s="137"/>
      <c r="V143" s="137"/>
      <c r="Y143" s="140"/>
      <c r="Z143" s="140"/>
      <c r="AA143" s="140"/>
      <c r="AB143" s="140"/>
    </row>
    <row r="144" spans="2:28" s="139" customFormat="1">
      <c r="B144" s="136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Y144" s="140"/>
      <c r="Z144" s="140"/>
      <c r="AA144" s="140"/>
      <c r="AB144" s="140"/>
    </row>
    <row r="145" spans="2:28" s="139" customFormat="1">
      <c r="B145" s="136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Y145" s="140"/>
      <c r="Z145" s="140"/>
      <c r="AA145" s="140"/>
      <c r="AB145" s="140"/>
    </row>
    <row r="146" spans="2:28" s="139" customFormat="1">
      <c r="B146" s="136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Y146" s="140"/>
      <c r="Z146" s="140"/>
      <c r="AA146" s="140"/>
      <c r="AB146" s="140"/>
    </row>
    <row r="147" spans="2:28" s="139" customFormat="1">
      <c r="B147" s="136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Y147" s="140"/>
      <c r="Z147" s="140"/>
      <c r="AA147" s="140"/>
      <c r="AB147" s="140"/>
    </row>
    <row r="148" spans="2:28" s="139" customFormat="1">
      <c r="B148" s="136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Y148" s="140"/>
      <c r="Z148" s="140"/>
      <c r="AA148" s="140"/>
      <c r="AB148" s="140"/>
    </row>
    <row r="149" spans="2:28" s="139" customFormat="1">
      <c r="B149" s="136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Y149" s="140"/>
      <c r="Z149" s="140"/>
      <c r="AA149" s="140"/>
      <c r="AB149" s="140"/>
    </row>
    <row r="150" spans="2:28" s="139" customFormat="1">
      <c r="B150" s="136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Y150" s="140"/>
      <c r="Z150" s="140"/>
      <c r="AA150" s="140"/>
      <c r="AB150" s="140"/>
    </row>
    <row r="151" spans="2:28" s="139" customFormat="1">
      <c r="B151" s="136"/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Y151" s="140"/>
      <c r="Z151" s="140"/>
      <c r="AA151" s="140"/>
      <c r="AB151" s="140"/>
    </row>
    <row r="152" spans="2:28" s="139" customFormat="1">
      <c r="B152" s="158" t="s">
        <v>2455</v>
      </c>
      <c r="C152" s="147" t="e">
        <f>CHOOSE(jezyk,#REF!,#REF!,#REF!,#REF!)</f>
        <v>#REF!</v>
      </c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59">
        <v>5</v>
      </c>
      <c r="X152" s="160" t="s">
        <v>3160</v>
      </c>
      <c r="Y152" s="140"/>
      <c r="Z152" s="140"/>
      <c r="AA152" s="140"/>
      <c r="AB152" s="140"/>
    </row>
    <row r="153" spans="2:28" s="139" customFormat="1">
      <c r="B153" s="136"/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Y153" s="140"/>
      <c r="Z153" s="140"/>
      <c r="AA153" s="140"/>
      <c r="AB153" s="140"/>
    </row>
    <row r="154" spans="2:28" s="139" customFormat="1">
      <c r="B154" s="136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Y154" s="140"/>
      <c r="Z154" s="140"/>
      <c r="AA154" s="140"/>
      <c r="AB154" s="140"/>
    </row>
    <row r="155" spans="2:28" s="139" customFormat="1" ht="24" customHeight="1">
      <c r="B155" s="358" t="e">
        <f>CHOOSE(jezyk,#REF!,#REF!,#REF!,#REF!)</f>
        <v>#REF!</v>
      </c>
      <c r="C155" s="358"/>
      <c r="D155" s="358"/>
      <c r="E155" s="358"/>
      <c r="F155" s="358"/>
      <c r="G155" s="358"/>
      <c r="H155" s="358"/>
      <c r="I155" s="358"/>
      <c r="J155" s="358"/>
      <c r="K155" s="358"/>
      <c r="L155" s="358"/>
      <c r="M155" s="358"/>
      <c r="N155" s="358"/>
      <c r="O155" s="358"/>
      <c r="P155" s="358"/>
      <c r="Q155" s="358"/>
      <c r="R155" s="358"/>
      <c r="S155" s="358"/>
      <c r="T155" s="358"/>
      <c r="U155" s="358"/>
      <c r="V155" s="358"/>
      <c r="Y155" s="140"/>
      <c r="Z155" s="140"/>
      <c r="AA155" s="140"/>
      <c r="AB155" s="140"/>
    </row>
    <row r="156" spans="2:28" s="139" customFormat="1">
      <c r="B156" s="136"/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Y156" s="140"/>
      <c r="Z156" s="140"/>
      <c r="AA156" s="140"/>
      <c r="AB156" s="140"/>
    </row>
    <row r="157" spans="2:28" s="139" customFormat="1" ht="29.25" customHeight="1">
      <c r="B157" s="358" t="e">
        <f>CHOOSE(jezyk,#REF!,#REF!,#REF!,#REF!)</f>
        <v>#REF!</v>
      </c>
      <c r="C157" s="358"/>
      <c r="D157" s="358"/>
      <c r="E157" s="358"/>
      <c r="F157" s="358"/>
      <c r="G157" s="358"/>
      <c r="H157" s="358"/>
      <c r="I157" s="358"/>
      <c r="J157" s="358"/>
      <c r="K157" s="358"/>
      <c r="L157" s="358"/>
      <c r="M157" s="358"/>
      <c r="N157" s="358"/>
      <c r="O157" s="358"/>
      <c r="P157" s="358"/>
      <c r="Q157" s="358"/>
      <c r="R157" s="358"/>
      <c r="S157" s="358"/>
      <c r="T157" s="358"/>
      <c r="U157" s="358"/>
      <c r="V157" s="358"/>
      <c r="Y157" s="140"/>
      <c r="Z157" s="140"/>
      <c r="AA157" s="140"/>
      <c r="AB157" s="140"/>
    </row>
    <row r="158" spans="2:28" s="139" customFormat="1">
      <c r="B158" s="136"/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Y158" s="140"/>
      <c r="Z158" s="140"/>
      <c r="AA158" s="140"/>
      <c r="AB158" s="140"/>
    </row>
    <row r="159" spans="2:28" s="139" customFormat="1">
      <c r="B159" s="358" t="s">
        <v>3171</v>
      </c>
      <c r="C159" s="358"/>
      <c r="D159" s="358"/>
      <c r="E159" s="358"/>
      <c r="F159" s="358"/>
      <c r="G159" s="358"/>
      <c r="H159" s="358"/>
      <c r="I159" s="358"/>
      <c r="J159" s="358"/>
      <c r="K159" s="358"/>
      <c r="L159" s="358"/>
      <c r="M159" s="358"/>
      <c r="N159" s="358"/>
      <c r="O159" s="358"/>
      <c r="P159" s="358"/>
      <c r="Q159" s="358"/>
      <c r="R159" s="358"/>
      <c r="S159" s="358"/>
      <c r="T159" s="358"/>
      <c r="U159" s="358"/>
      <c r="V159" s="358"/>
      <c r="Y159" s="140"/>
      <c r="Z159" s="140"/>
      <c r="AA159" s="140"/>
      <c r="AB159" s="140"/>
    </row>
    <row r="160" spans="2:28" s="139" customFormat="1">
      <c r="B160" s="136"/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Y160" s="140"/>
      <c r="Z160" s="140"/>
      <c r="AA160" s="140"/>
      <c r="AB160" s="140"/>
    </row>
    <row r="161" spans="2:28" s="139" customFormat="1">
      <c r="B161" s="136"/>
      <c r="C161" s="137"/>
      <c r="D161" s="137"/>
      <c r="E161" s="137"/>
      <c r="F161" s="137"/>
      <c r="G161" s="137"/>
      <c r="H161" s="137"/>
      <c r="I161" s="137"/>
      <c r="J161" s="137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Y161" s="140"/>
      <c r="Z161" s="140"/>
      <c r="AA161" s="140"/>
      <c r="AB161" s="140"/>
    </row>
    <row r="162" spans="2:28" s="139" customFormat="1">
      <c r="B162" s="136"/>
      <c r="C162" s="13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63"/>
      <c r="P162" s="163"/>
      <c r="U162" s="163"/>
    </row>
    <row r="163" spans="2:28" s="139" customFormat="1">
      <c r="B163" s="158" t="s">
        <v>2520</v>
      </c>
      <c r="C163" s="147" t="e">
        <f>CHOOSE(jezyk,#REF!,#REF!,#REF!,#REF!)</f>
        <v>#REF!</v>
      </c>
      <c r="D163" s="137"/>
      <c r="E163" s="137"/>
      <c r="F163" s="137"/>
      <c r="G163" s="137"/>
      <c r="H163" s="137"/>
      <c r="I163" s="137"/>
      <c r="J163" s="137"/>
      <c r="K163" s="137"/>
      <c r="L163" s="137"/>
      <c r="M163" s="137"/>
      <c r="N163" s="137"/>
      <c r="O163" s="163"/>
      <c r="P163" s="163"/>
      <c r="U163" s="163"/>
      <c r="W163" s="159">
        <v>5</v>
      </c>
      <c r="X163" s="160" t="s">
        <v>3160</v>
      </c>
    </row>
    <row r="164" spans="2:28" s="139" customFormat="1">
      <c r="B164" s="158"/>
      <c r="C164" s="147"/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63"/>
      <c r="P164" s="163"/>
      <c r="U164" s="163"/>
    </row>
    <row r="165" spans="2:28" s="139" customFormat="1">
      <c r="B165" s="136"/>
      <c r="C165" s="137"/>
      <c r="D165" s="137"/>
      <c r="E165" s="137"/>
      <c r="F165" s="137"/>
      <c r="G165" s="137"/>
      <c r="H165" s="137"/>
      <c r="I165" s="137"/>
      <c r="J165" s="137"/>
      <c r="K165" s="137"/>
      <c r="L165" s="137"/>
      <c r="M165" s="137"/>
      <c r="N165" s="137"/>
      <c r="O165" s="163"/>
      <c r="P165" s="163"/>
      <c r="U165" s="163"/>
      <c r="W165" s="141"/>
    </row>
    <row r="166" spans="2:28" s="139" customFormat="1">
      <c r="B166" s="368" t="e">
        <f>CHOOSE(jezyk,#REF!,#REF!,#REF!,#REF!)</f>
        <v>#REF!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141"/>
    </row>
    <row r="167" spans="2:28" s="139" customFormat="1" hidden="1">
      <c r="B167" s="136"/>
      <c r="C167" s="137"/>
      <c r="D167" s="137"/>
      <c r="E167" s="137"/>
      <c r="F167" s="137"/>
      <c r="G167" s="137"/>
      <c r="H167" s="137"/>
      <c r="I167" s="138"/>
      <c r="J167" s="138"/>
      <c r="K167" s="137"/>
      <c r="L167" s="137"/>
      <c r="M167" s="138"/>
      <c r="N167" s="138"/>
      <c r="O167" s="169"/>
      <c r="P167" s="169"/>
      <c r="Q167" s="140"/>
      <c r="R167" s="140"/>
      <c r="S167" s="140"/>
      <c r="U167" s="169"/>
      <c r="W167" s="141"/>
    </row>
    <row r="168" spans="2:28" s="139" customFormat="1" hidden="1">
      <c r="B168" s="136"/>
      <c r="C168" s="137"/>
      <c r="D168" s="137"/>
      <c r="E168" s="137"/>
      <c r="F168" s="137"/>
      <c r="G168" s="137"/>
      <c r="H168" s="137"/>
      <c r="I168" s="138"/>
      <c r="J168" s="138"/>
      <c r="K168" s="137"/>
      <c r="L168" s="137"/>
      <c r="M168" s="138"/>
      <c r="N168" s="138"/>
      <c r="O168" s="169"/>
      <c r="P168" s="169"/>
      <c r="Q168" s="140"/>
      <c r="R168" s="140"/>
      <c r="S168" s="140"/>
      <c r="U168" s="169"/>
      <c r="W168" s="141"/>
    </row>
    <row r="169" spans="2:28" s="139" customFormat="1" hidden="1">
      <c r="B169" s="136"/>
      <c r="C169" s="137"/>
      <c r="D169" s="137"/>
      <c r="E169" s="137"/>
      <c r="F169" s="137"/>
      <c r="G169" s="137"/>
      <c r="H169" s="137"/>
      <c r="I169" s="138"/>
      <c r="J169" s="138"/>
      <c r="K169" s="137"/>
      <c r="L169" s="137"/>
      <c r="M169" s="138"/>
      <c r="N169" s="138"/>
      <c r="O169" s="169"/>
      <c r="P169" s="169"/>
      <c r="Q169" s="140"/>
      <c r="R169" s="140"/>
      <c r="S169" s="140"/>
      <c r="U169" s="169"/>
      <c r="W169" s="141"/>
    </row>
    <row r="170" spans="2:28" s="139" customFormat="1" hidden="1">
      <c r="B170" s="136"/>
      <c r="C170" s="137"/>
      <c r="D170" s="137"/>
      <c r="E170" s="137"/>
      <c r="F170" s="137"/>
      <c r="G170" s="137"/>
      <c r="H170" s="137"/>
      <c r="I170" s="138"/>
      <c r="J170" s="138"/>
      <c r="K170" s="137"/>
      <c r="L170" s="137"/>
      <c r="M170" s="138"/>
      <c r="N170" s="138"/>
      <c r="O170" s="169"/>
      <c r="P170" s="169"/>
      <c r="Q170" s="140"/>
      <c r="R170" s="140"/>
      <c r="S170" s="140"/>
      <c r="U170" s="169"/>
      <c r="W170" s="141"/>
    </row>
    <row r="171" spans="2:28" s="139" customFormat="1" hidden="1">
      <c r="B171" s="136"/>
      <c r="C171" s="137"/>
      <c r="D171" s="137"/>
      <c r="E171" s="137"/>
      <c r="F171" s="137"/>
      <c r="G171" s="137"/>
      <c r="H171" s="137"/>
      <c r="I171" s="138"/>
      <c r="J171" s="138"/>
      <c r="K171" s="137"/>
      <c r="L171" s="137"/>
      <c r="M171" s="138"/>
      <c r="N171" s="138"/>
      <c r="O171" s="169"/>
      <c r="P171" s="169"/>
      <c r="Q171" s="140"/>
      <c r="R171" s="140"/>
      <c r="S171" s="140"/>
      <c r="U171" s="169"/>
      <c r="W171" s="141"/>
    </row>
    <row r="172" spans="2:28" s="139" customFormat="1" hidden="1">
      <c r="B172" s="136"/>
      <c r="C172" s="137"/>
      <c r="D172" s="137"/>
      <c r="E172" s="137"/>
      <c r="F172" s="137"/>
      <c r="G172" s="137"/>
      <c r="H172" s="137"/>
      <c r="I172" s="138"/>
      <c r="J172" s="138"/>
      <c r="K172" s="137"/>
      <c r="L172" s="137"/>
      <c r="M172" s="138"/>
      <c r="N172" s="138"/>
      <c r="O172" s="169"/>
      <c r="P172" s="169"/>
      <c r="Q172" s="140"/>
      <c r="R172" s="140"/>
      <c r="S172" s="140"/>
      <c r="U172" s="169"/>
      <c r="W172" s="141"/>
    </row>
    <row r="173" spans="2:28" s="139" customFormat="1" hidden="1">
      <c r="B173" s="136"/>
      <c r="C173" s="137"/>
      <c r="D173" s="137"/>
      <c r="E173" s="137"/>
      <c r="F173" s="137"/>
      <c r="G173" s="137"/>
      <c r="H173" s="137"/>
      <c r="I173" s="138"/>
      <c r="J173" s="138"/>
      <c r="K173" s="137"/>
      <c r="L173" s="137"/>
      <c r="M173" s="138"/>
      <c r="N173" s="138"/>
      <c r="O173" s="169"/>
      <c r="P173" s="169"/>
      <c r="Q173" s="140"/>
      <c r="R173" s="140"/>
      <c r="S173" s="140"/>
      <c r="U173" s="169"/>
      <c r="W173" s="141"/>
    </row>
    <row r="174" spans="2:28" s="139" customFormat="1" hidden="1">
      <c r="B174" s="136"/>
      <c r="C174" s="137"/>
      <c r="D174" s="137"/>
      <c r="E174" s="137"/>
      <c r="F174" s="137"/>
      <c r="G174" s="137"/>
      <c r="H174" s="137"/>
      <c r="I174" s="138"/>
      <c r="J174" s="138"/>
      <c r="K174" s="137"/>
      <c r="L174" s="137"/>
      <c r="M174" s="138"/>
      <c r="N174" s="138"/>
      <c r="O174" s="169"/>
      <c r="P174" s="169"/>
      <c r="Q174" s="140"/>
      <c r="R174" s="140"/>
      <c r="S174" s="140"/>
      <c r="U174" s="169"/>
      <c r="W174" s="141"/>
    </row>
    <row r="175" spans="2:28" s="139" customFormat="1" hidden="1">
      <c r="B175" s="136"/>
      <c r="C175" s="137"/>
      <c r="D175" s="137"/>
      <c r="E175" s="137"/>
      <c r="F175" s="137"/>
      <c r="G175" s="137"/>
      <c r="H175" s="137"/>
      <c r="I175" s="138"/>
      <c r="J175" s="138"/>
      <c r="K175" s="137"/>
      <c r="L175" s="137"/>
      <c r="M175" s="138"/>
      <c r="N175" s="138"/>
      <c r="O175" s="169"/>
      <c r="P175" s="169"/>
      <c r="Q175" s="140"/>
      <c r="R175" s="140"/>
      <c r="S175" s="140"/>
      <c r="U175" s="169"/>
      <c r="W175" s="141"/>
    </row>
    <row r="176" spans="2:28" s="139" customFormat="1" hidden="1">
      <c r="B176" s="136"/>
      <c r="C176" s="137"/>
      <c r="D176" s="137"/>
      <c r="E176" s="137"/>
      <c r="F176" s="137"/>
      <c r="G176" s="137"/>
      <c r="H176" s="137"/>
      <c r="I176" s="138"/>
      <c r="J176" s="138"/>
      <c r="K176" s="137"/>
      <c r="L176" s="137"/>
      <c r="M176" s="138"/>
      <c r="N176" s="138"/>
      <c r="O176" s="169"/>
      <c r="P176" s="169"/>
      <c r="Q176" s="140"/>
      <c r="R176" s="140"/>
      <c r="S176" s="140"/>
      <c r="U176" s="169"/>
      <c r="W176" s="141"/>
    </row>
    <row r="177" spans="2:24" s="139" customFormat="1" hidden="1">
      <c r="B177" s="136"/>
      <c r="C177" s="137"/>
      <c r="D177" s="137"/>
      <c r="E177" s="137"/>
      <c r="F177" s="137"/>
      <c r="G177" s="137"/>
      <c r="H177" s="137"/>
      <c r="I177" s="138"/>
      <c r="J177" s="138"/>
      <c r="K177" s="137"/>
      <c r="L177" s="137"/>
      <c r="M177" s="138"/>
      <c r="N177" s="138"/>
      <c r="O177" s="169"/>
      <c r="P177" s="169"/>
      <c r="Q177" s="140"/>
      <c r="R177" s="140"/>
      <c r="S177" s="140"/>
      <c r="U177" s="169"/>
      <c r="W177" s="141"/>
    </row>
    <row r="178" spans="2:24" s="139" customFormat="1" hidden="1">
      <c r="B178" s="136"/>
      <c r="C178" s="137"/>
      <c r="D178" s="137"/>
      <c r="E178" s="137"/>
      <c r="F178" s="137"/>
      <c r="G178" s="137"/>
      <c r="H178" s="137"/>
      <c r="I178" s="138"/>
      <c r="J178" s="138"/>
      <c r="K178" s="137"/>
      <c r="L178" s="137"/>
      <c r="M178" s="138"/>
      <c r="N178" s="138"/>
      <c r="O178" s="169"/>
      <c r="P178" s="169"/>
      <c r="Q178" s="140"/>
      <c r="R178" s="140"/>
      <c r="S178" s="140"/>
      <c r="U178" s="169"/>
      <c r="W178" s="141"/>
    </row>
    <row r="179" spans="2:24" s="139" customFormat="1" hidden="1">
      <c r="B179" s="136"/>
      <c r="C179" s="137"/>
      <c r="D179" s="137"/>
      <c r="E179" s="137"/>
      <c r="F179" s="137"/>
      <c r="G179" s="137"/>
      <c r="H179" s="137"/>
      <c r="I179" s="138"/>
      <c r="J179" s="138"/>
      <c r="K179" s="137"/>
      <c r="L179" s="137"/>
      <c r="M179" s="138"/>
      <c r="N179" s="138"/>
      <c r="O179" s="169"/>
      <c r="P179" s="169"/>
      <c r="Q179" s="140"/>
      <c r="R179" s="140"/>
      <c r="S179" s="140"/>
      <c r="U179" s="169"/>
      <c r="W179" s="141"/>
    </row>
    <row r="180" spans="2:24" s="139" customFormat="1">
      <c r="B180" s="136"/>
      <c r="C180" s="356"/>
      <c r="D180" s="356"/>
      <c r="E180" s="356"/>
      <c r="F180" s="356"/>
      <c r="G180" s="356"/>
      <c r="H180" s="356"/>
      <c r="I180" s="356"/>
      <c r="J180" s="356"/>
      <c r="K180" s="356"/>
      <c r="L180" s="356"/>
      <c r="M180" s="356"/>
      <c r="N180" s="356"/>
      <c r="O180" s="356"/>
      <c r="P180" s="356"/>
      <c r="Q180" s="356"/>
      <c r="R180" s="356"/>
      <c r="S180" s="356"/>
      <c r="T180" s="356"/>
      <c r="U180" s="356"/>
      <c r="V180" s="356"/>
    </row>
    <row r="181" spans="2:24" s="139" customFormat="1">
      <c r="B181" s="136"/>
      <c r="C181" s="137"/>
      <c r="D181" s="137"/>
      <c r="E181" s="137"/>
      <c r="F181" s="137"/>
      <c r="G181" s="137"/>
      <c r="H181" s="137"/>
      <c r="I181" s="138"/>
      <c r="J181" s="138"/>
      <c r="K181" s="137"/>
      <c r="L181" s="137"/>
      <c r="M181" s="138"/>
      <c r="N181" s="138"/>
      <c r="O181" s="169"/>
      <c r="P181" s="169"/>
      <c r="Q181" s="140"/>
      <c r="R181" s="140"/>
      <c r="S181" s="140"/>
      <c r="U181" s="169"/>
    </row>
    <row r="182" spans="2:24" s="139" customFormat="1" ht="12" customHeight="1">
      <c r="B182" s="158" t="s">
        <v>2569</v>
      </c>
      <c r="C182" s="147" t="e">
        <f>CHOOSE(jezyk,#REF!,#REF!,#REF!,#REF!)</f>
        <v>#REF!</v>
      </c>
      <c r="D182" s="137"/>
      <c r="E182" s="137"/>
      <c r="F182" s="137"/>
      <c r="G182" s="137"/>
      <c r="H182" s="137"/>
      <c r="I182" s="138"/>
      <c r="J182" s="138"/>
      <c r="K182" s="137"/>
      <c r="L182" s="137"/>
      <c r="M182" s="138"/>
      <c r="N182" s="138"/>
      <c r="O182" s="169"/>
      <c r="P182" s="169"/>
      <c r="Q182" s="140"/>
      <c r="R182" s="140"/>
      <c r="S182" s="140"/>
      <c r="U182" s="169"/>
      <c r="W182" s="159">
        <v>5</v>
      </c>
      <c r="X182" s="160" t="s">
        <v>3160</v>
      </c>
    </row>
    <row r="183" spans="2:24" s="139" customFormat="1" ht="9" customHeight="1">
      <c r="B183" s="136"/>
      <c r="C183" s="137"/>
      <c r="D183" s="137"/>
      <c r="E183" s="137"/>
      <c r="F183" s="137"/>
      <c r="G183" s="137"/>
      <c r="H183" s="137"/>
      <c r="I183" s="138"/>
      <c r="J183" s="138"/>
      <c r="K183" s="137"/>
      <c r="L183" s="137"/>
      <c r="M183" s="138"/>
      <c r="N183" s="138"/>
      <c r="O183" s="169"/>
      <c r="P183" s="169"/>
      <c r="Q183" s="140"/>
      <c r="R183" s="140"/>
      <c r="S183" s="140"/>
      <c r="U183" s="169"/>
    </row>
    <row r="184" spans="2:24" s="139" customFormat="1" ht="12.75" customHeight="1">
      <c r="B184" s="170"/>
      <c r="C184" s="170"/>
      <c r="D184" s="170"/>
      <c r="E184" s="170"/>
      <c r="F184" s="170"/>
      <c r="G184" s="170"/>
      <c r="H184" s="170"/>
      <c r="I184" s="170"/>
      <c r="J184" s="170"/>
      <c r="K184" s="170"/>
      <c r="L184" s="171"/>
      <c r="M184" s="171"/>
      <c r="N184" s="172"/>
      <c r="O184" s="172"/>
      <c r="P184" s="172"/>
      <c r="Q184" s="172"/>
      <c r="R184" s="172"/>
      <c r="S184" s="172"/>
      <c r="T184" s="172"/>
      <c r="U184" s="172"/>
      <c r="V184" s="172"/>
    </row>
    <row r="185" spans="2:24" s="139" customFormat="1" ht="42.75" customHeight="1">
      <c r="B185" s="358" t="s">
        <v>3172</v>
      </c>
      <c r="C185" s="358"/>
      <c r="D185" s="358"/>
      <c r="E185" s="358"/>
      <c r="F185" s="358"/>
      <c r="G185" s="358"/>
      <c r="H185" s="358"/>
      <c r="I185" s="358"/>
      <c r="J185" s="358"/>
      <c r="K185" s="358"/>
      <c r="L185" s="358"/>
      <c r="M185" s="358"/>
      <c r="N185" s="358"/>
      <c r="O185" s="358"/>
      <c r="P185" s="358"/>
      <c r="Q185" s="358"/>
      <c r="R185" s="358"/>
      <c r="S185" s="358"/>
      <c r="T185" s="358"/>
      <c r="U185" s="358"/>
      <c r="V185" s="358"/>
    </row>
    <row r="186" spans="2:24" s="139" customFormat="1" ht="7.5" customHeight="1">
      <c r="B186" s="170"/>
      <c r="C186" s="170"/>
      <c r="D186" s="170"/>
      <c r="E186" s="170"/>
      <c r="F186" s="171"/>
      <c r="G186" s="171"/>
      <c r="H186" s="171"/>
      <c r="I186" s="171"/>
      <c r="J186" s="171"/>
      <c r="K186" s="171"/>
      <c r="L186" s="171"/>
      <c r="M186" s="171"/>
      <c r="N186" s="172"/>
      <c r="O186" s="172"/>
      <c r="P186" s="172"/>
      <c r="Q186" s="172"/>
      <c r="R186" s="172"/>
      <c r="S186" s="172"/>
      <c r="T186" s="172"/>
      <c r="U186" s="172"/>
      <c r="V186" s="172"/>
    </row>
    <row r="187" spans="2:24" s="139" customFormat="1" ht="14.25" customHeight="1">
      <c r="B187" s="168"/>
      <c r="C187" s="168"/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0"/>
    </row>
    <row r="188" spans="2:24" s="139" customFormat="1">
      <c r="B188" s="136"/>
      <c r="C188" s="137"/>
      <c r="D188" s="137"/>
      <c r="E188" s="137"/>
      <c r="F188" s="137"/>
      <c r="G188" s="137"/>
      <c r="H188" s="137"/>
      <c r="I188" s="138"/>
      <c r="J188" s="138"/>
      <c r="K188" s="137"/>
      <c r="L188" s="137"/>
      <c r="M188" s="138"/>
      <c r="N188" s="138"/>
      <c r="O188" s="169"/>
      <c r="P188" s="169"/>
      <c r="Q188" s="140"/>
      <c r="R188" s="140"/>
      <c r="S188" s="140"/>
    </row>
    <row r="189" spans="2:24" s="139" customFormat="1" ht="12" customHeight="1">
      <c r="B189" s="158" t="s">
        <v>2572</v>
      </c>
      <c r="C189" s="147" t="e">
        <f>CHOOSE(jezyk,#REF!,#REF!,#REF!,#REF!)</f>
        <v>#REF!</v>
      </c>
      <c r="D189" s="137"/>
      <c r="E189" s="137"/>
      <c r="F189" s="137"/>
      <c r="G189" s="137"/>
      <c r="H189" s="137"/>
      <c r="I189" s="138"/>
      <c r="J189" s="138"/>
      <c r="K189" s="137"/>
      <c r="L189" s="137"/>
      <c r="M189" s="138"/>
      <c r="N189" s="138"/>
      <c r="O189" s="169"/>
      <c r="P189" s="169"/>
      <c r="Q189" s="140"/>
      <c r="R189" s="140"/>
      <c r="S189" s="140"/>
      <c r="U189" s="169"/>
      <c r="W189" s="159">
        <v>5</v>
      </c>
      <c r="X189" s="160" t="s">
        <v>3160</v>
      </c>
    </row>
    <row r="190" spans="2:24" s="139" customFormat="1" ht="14.25" customHeight="1">
      <c r="B190" s="158"/>
      <c r="C190" s="147"/>
      <c r="D190" s="137"/>
      <c r="E190" s="137"/>
      <c r="F190" s="137"/>
      <c r="G190" s="137"/>
      <c r="H190" s="137"/>
      <c r="I190" s="138"/>
      <c r="J190" s="138"/>
      <c r="K190" s="137"/>
      <c r="L190" s="137"/>
      <c r="M190" s="138"/>
      <c r="N190" s="138"/>
      <c r="O190" s="169"/>
      <c r="P190" s="169"/>
      <c r="Q190" s="140"/>
      <c r="R190" s="140"/>
      <c r="S190" s="140"/>
      <c r="U190" s="169"/>
    </row>
    <row r="191" spans="2:24" s="139" customFormat="1" ht="14.25" customHeight="1">
      <c r="B191" s="136"/>
      <c r="C191" s="137"/>
      <c r="D191" s="137"/>
      <c r="E191" s="137"/>
      <c r="F191" s="137"/>
      <c r="G191" s="137"/>
      <c r="H191" s="137"/>
      <c r="I191" s="138"/>
      <c r="J191" s="138"/>
      <c r="K191" s="137"/>
      <c r="L191" s="137"/>
      <c r="M191" s="138"/>
      <c r="N191" s="138"/>
      <c r="O191" s="169"/>
      <c r="P191" s="169"/>
      <c r="Q191" s="140"/>
      <c r="R191" s="140"/>
      <c r="S191" s="140"/>
      <c r="U191" s="169"/>
    </row>
    <row r="192" spans="2:24" s="139" customFormat="1" ht="38.25" customHeight="1">
      <c r="B192" s="358"/>
      <c r="C192" s="358"/>
      <c r="D192" s="358"/>
      <c r="E192" s="358"/>
      <c r="F192" s="358"/>
      <c r="G192" s="358"/>
      <c r="H192" s="358"/>
      <c r="I192" s="358"/>
      <c r="J192" s="358"/>
      <c r="K192" s="358"/>
      <c r="L192" s="358"/>
      <c r="M192" s="358"/>
      <c r="N192" s="358"/>
      <c r="O192" s="358"/>
      <c r="P192" s="358"/>
      <c r="Q192" s="358"/>
      <c r="R192" s="358"/>
      <c r="S192" s="358"/>
      <c r="T192" s="358"/>
      <c r="U192" s="358"/>
      <c r="V192" s="358"/>
    </row>
    <row r="193" spans="2:24" s="139" customFormat="1" ht="12.75" customHeight="1">
      <c r="B193" s="136"/>
      <c r="C193" s="137"/>
      <c r="D193" s="137"/>
      <c r="E193" s="137"/>
      <c r="F193" s="137"/>
      <c r="G193" s="137"/>
      <c r="H193" s="137"/>
      <c r="I193" s="138"/>
      <c r="J193" s="138"/>
      <c r="K193" s="137"/>
      <c r="L193" s="137"/>
      <c r="M193" s="138"/>
      <c r="N193" s="138"/>
      <c r="O193" s="169"/>
      <c r="P193" s="169"/>
      <c r="Q193" s="140"/>
      <c r="R193" s="140"/>
      <c r="S193" s="140"/>
      <c r="U193" s="169"/>
    </row>
    <row r="194" spans="2:24" s="139" customFormat="1" ht="38.25" customHeight="1">
      <c r="B194" s="358"/>
      <c r="C194" s="358"/>
      <c r="D194" s="358"/>
      <c r="E194" s="358"/>
      <c r="F194" s="358"/>
      <c r="G194" s="358"/>
      <c r="H194" s="358"/>
      <c r="I194" s="358"/>
      <c r="J194" s="358"/>
      <c r="K194" s="358"/>
      <c r="L194" s="358"/>
      <c r="M194" s="358"/>
      <c r="N194" s="358"/>
      <c r="O194" s="358"/>
      <c r="P194" s="358"/>
      <c r="Q194" s="358"/>
      <c r="R194" s="358"/>
      <c r="S194" s="358"/>
      <c r="T194" s="358"/>
      <c r="U194" s="358"/>
      <c r="V194" s="358"/>
    </row>
    <row r="195" spans="2:24" s="139" customFormat="1" ht="12.75" customHeight="1">
      <c r="B195" s="136"/>
      <c r="C195" s="137"/>
      <c r="D195" s="137"/>
      <c r="E195" s="137"/>
      <c r="F195" s="137"/>
      <c r="G195" s="137"/>
      <c r="H195" s="137"/>
      <c r="I195" s="138"/>
      <c r="J195" s="138"/>
      <c r="K195" s="137"/>
      <c r="L195" s="137"/>
      <c r="M195" s="138"/>
      <c r="N195" s="138"/>
      <c r="O195" s="169"/>
      <c r="P195" s="169"/>
      <c r="Q195" s="140"/>
      <c r="R195" s="140"/>
      <c r="S195" s="140"/>
      <c r="U195" s="169"/>
    </row>
    <row r="196" spans="2:24" s="139" customFormat="1" ht="38.25" customHeight="1">
      <c r="B196" s="358"/>
      <c r="C196" s="358"/>
      <c r="D196" s="358"/>
      <c r="E196" s="358"/>
      <c r="F196" s="358"/>
      <c r="G196" s="358"/>
      <c r="H196" s="358"/>
      <c r="I196" s="358"/>
      <c r="J196" s="358"/>
      <c r="K196" s="358"/>
      <c r="L196" s="358"/>
      <c r="M196" s="358"/>
      <c r="N196" s="358"/>
      <c r="O196" s="358"/>
      <c r="P196" s="358"/>
      <c r="Q196" s="358"/>
      <c r="R196" s="358"/>
      <c r="S196" s="358"/>
      <c r="T196" s="358"/>
      <c r="U196" s="358"/>
      <c r="V196" s="358"/>
    </row>
    <row r="197" spans="2:24" s="139" customFormat="1" ht="12.75" customHeight="1">
      <c r="B197" s="170"/>
      <c r="C197" s="170"/>
      <c r="D197" s="170"/>
      <c r="E197" s="170"/>
      <c r="F197" s="170"/>
      <c r="G197" s="170"/>
      <c r="H197" s="170"/>
      <c r="I197" s="170"/>
      <c r="J197" s="170"/>
      <c r="K197" s="170"/>
      <c r="L197" s="170"/>
      <c r="M197" s="170"/>
      <c r="N197" s="170"/>
      <c r="O197" s="170"/>
      <c r="P197" s="170"/>
      <c r="Q197" s="170"/>
      <c r="R197" s="170"/>
      <c r="S197" s="170"/>
      <c r="T197" s="170"/>
      <c r="U197" s="170"/>
      <c r="V197" s="170"/>
    </row>
    <row r="198" spans="2:24" s="139" customFormat="1" ht="12.75" customHeight="1">
      <c r="B198" s="170"/>
      <c r="C198" s="170"/>
      <c r="D198" s="170"/>
      <c r="E198" s="170"/>
      <c r="F198" s="170"/>
      <c r="G198" s="170"/>
      <c r="H198" s="170"/>
      <c r="I198" s="170"/>
      <c r="J198" s="170"/>
      <c r="K198" s="170"/>
      <c r="L198" s="170"/>
      <c r="M198" s="170"/>
      <c r="N198" s="170"/>
      <c r="O198" s="170"/>
      <c r="P198" s="170"/>
      <c r="Q198" s="170"/>
      <c r="R198" s="170"/>
      <c r="S198" s="170"/>
      <c r="T198" s="170"/>
      <c r="U198" s="170"/>
      <c r="V198" s="170"/>
    </row>
    <row r="199" spans="2:24" s="139" customFormat="1" ht="12.75" customHeight="1">
      <c r="B199" s="158" t="s">
        <v>2578</v>
      </c>
      <c r="C199" s="359" t="e">
        <f>CHOOSE(jezyk,#REF!,#REF!,#REF!,#REF!)</f>
        <v>#REF!</v>
      </c>
      <c r="D199" s="359"/>
      <c r="E199" s="359"/>
      <c r="F199" s="359"/>
      <c r="G199" s="359"/>
      <c r="H199" s="359"/>
      <c r="I199" s="359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159">
        <v>6</v>
      </c>
      <c r="X199" s="160" t="s">
        <v>3160</v>
      </c>
    </row>
    <row r="200" spans="2:24" s="139" customFormat="1" ht="12.75" customHeight="1">
      <c r="B200" s="158"/>
      <c r="C200" s="359"/>
      <c r="D200" s="359"/>
      <c r="E200" s="359"/>
      <c r="F200" s="359"/>
      <c r="G200" s="359"/>
      <c r="H200" s="359"/>
      <c r="I200" s="359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</row>
    <row r="201" spans="2:24" s="139" customFormat="1" ht="12.75" customHeight="1">
      <c r="B201" s="136"/>
      <c r="C201" s="137"/>
      <c r="D201" s="137"/>
      <c r="E201" s="137"/>
      <c r="F201" s="137"/>
      <c r="G201" s="137"/>
      <c r="H201" s="137"/>
      <c r="I201" s="138"/>
      <c r="J201" s="138"/>
      <c r="K201" s="137"/>
      <c r="L201" s="137"/>
      <c r="M201" s="138"/>
      <c r="N201" s="138"/>
      <c r="O201" s="169"/>
      <c r="P201" s="169"/>
      <c r="Q201" s="140"/>
      <c r="R201" s="140"/>
      <c r="S201" s="140"/>
      <c r="U201" s="169"/>
    </row>
    <row r="202" spans="2:24" s="139" customFormat="1" ht="38.25" customHeight="1">
      <c r="B202" s="356" t="s">
        <v>3164</v>
      </c>
      <c r="C202" s="356"/>
      <c r="D202" s="356"/>
      <c r="E202" s="356"/>
      <c r="F202" s="356"/>
      <c r="G202" s="356"/>
      <c r="H202" s="356"/>
      <c r="I202" s="356"/>
      <c r="J202" s="356"/>
      <c r="K202" s="356"/>
      <c r="L202" s="356"/>
      <c r="M202" s="356"/>
      <c r="N202" s="356"/>
      <c r="O202" s="356"/>
      <c r="P202" s="356"/>
      <c r="Q202" s="356"/>
      <c r="R202" s="356"/>
      <c r="S202" s="356"/>
      <c r="T202" s="356"/>
      <c r="U202" s="356"/>
      <c r="V202" s="356"/>
      <c r="W202" s="34" t="s">
        <v>3165</v>
      </c>
    </row>
    <row r="203" spans="2:24" s="139" customFormat="1" ht="38.25" customHeight="1">
      <c r="B203" s="356" t="s">
        <v>3166</v>
      </c>
      <c r="C203" s="356"/>
      <c r="D203" s="356"/>
      <c r="E203" s="356"/>
      <c r="F203" s="356"/>
      <c r="G203" s="356"/>
      <c r="H203" s="356"/>
      <c r="I203" s="356"/>
      <c r="J203" s="356"/>
      <c r="K203" s="356"/>
      <c r="L203" s="356"/>
      <c r="M203" s="356"/>
      <c r="N203" s="356"/>
      <c r="O203" s="356"/>
      <c r="P203" s="356"/>
      <c r="Q203" s="356"/>
      <c r="R203" s="356"/>
      <c r="S203" s="356"/>
      <c r="T203" s="356"/>
      <c r="U203" s="356"/>
      <c r="V203" s="356"/>
      <c r="W203" s="34" t="s">
        <v>3165</v>
      </c>
    </row>
    <row r="204" spans="2:24" s="139" customFormat="1" ht="12.75" customHeight="1">
      <c r="B204" s="136"/>
      <c r="C204" s="137"/>
      <c r="D204" s="137"/>
      <c r="E204" s="137"/>
      <c r="F204" s="137"/>
      <c r="G204" s="137"/>
      <c r="H204" s="137"/>
      <c r="I204" s="138"/>
      <c r="J204" s="138"/>
      <c r="K204" s="137"/>
      <c r="L204" s="137"/>
      <c r="M204" s="138"/>
      <c r="N204" s="138"/>
      <c r="O204" s="169"/>
      <c r="P204" s="169"/>
      <c r="Q204" s="140"/>
      <c r="R204" s="140"/>
      <c r="S204" s="140"/>
      <c r="U204" s="169"/>
    </row>
    <row r="205" spans="2:24" s="139" customFormat="1" ht="38.25" customHeight="1">
      <c r="B205" s="358"/>
      <c r="C205" s="358"/>
      <c r="D205" s="358"/>
      <c r="E205" s="358"/>
      <c r="F205" s="358"/>
      <c r="G205" s="358"/>
      <c r="H205" s="358"/>
      <c r="I205" s="358"/>
      <c r="J205" s="358"/>
      <c r="K205" s="358"/>
      <c r="L205" s="358"/>
      <c r="M205" s="358"/>
      <c r="N205" s="358"/>
      <c r="O205" s="358"/>
      <c r="P205" s="358"/>
      <c r="Q205" s="358"/>
      <c r="R205" s="358"/>
      <c r="S205" s="358"/>
      <c r="T205" s="358"/>
      <c r="U205" s="358"/>
      <c r="V205" s="358"/>
    </row>
    <row r="206" spans="2:24" s="139" customFormat="1">
      <c r="B206" s="170"/>
      <c r="C206" s="356" t="e">
        <f>CHOOSE(jezyk,#REF!,#REF!,#REF!,#REF!)</f>
        <v>#REF!</v>
      </c>
      <c r="D206" s="356"/>
      <c r="E206" s="356"/>
      <c r="F206" s="356"/>
      <c r="G206" s="356"/>
      <c r="H206" s="356"/>
      <c r="I206" s="356"/>
      <c r="J206" s="356"/>
      <c r="K206" s="356"/>
      <c r="L206" s="356"/>
      <c r="M206" s="356"/>
      <c r="N206" s="356"/>
      <c r="O206" s="356"/>
      <c r="P206" s="356"/>
      <c r="Q206" s="356"/>
      <c r="R206" s="356"/>
      <c r="S206" s="356"/>
      <c r="T206" s="356"/>
      <c r="U206" s="356"/>
      <c r="V206" s="356"/>
    </row>
    <row r="207" spans="2:24" s="139" customFormat="1" ht="38.25" customHeight="1">
      <c r="B207" s="173"/>
      <c r="C207" s="173"/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  <c r="V207" s="173"/>
    </row>
    <row r="208" spans="2:24" s="139" customFormat="1" ht="12.75" customHeight="1">
      <c r="B208" s="170"/>
      <c r="C208" s="170"/>
      <c r="D208" s="170"/>
      <c r="E208" s="170"/>
      <c r="F208" s="170"/>
      <c r="G208" s="170"/>
      <c r="H208" s="170"/>
      <c r="I208" s="170"/>
      <c r="J208" s="170"/>
      <c r="K208" s="170"/>
      <c r="L208" s="170"/>
      <c r="M208" s="170"/>
      <c r="N208" s="170"/>
      <c r="O208" s="170"/>
      <c r="P208" s="170"/>
      <c r="Q208" s="170"/>
      <c r="R208" s="170"/>
      <c r="S208" s="170"/>
      <c r="T208" s="170"/>
      <c r="U208" s="170"/>
      <c r="V208" s="170"/>
    </row>
    <row r="209" spans="2:24" s="139" customFormat="1" ht="12.75" customHeight="1">
      <c r="B209" s="170"/>
      <c r="C209" s="170"/>
      <c r="D209" s="170"/>
      <c r="E209" s="170"/>
      <c r="F209" s="170"/>
      <c r="G209" s="170"/>
      <c r="H209" s="170"/>
      <c r="I209" s="170"/>
      <c r="J209" s="170"/>
      <c r="K209" s="170"/>
      <c r="L209" s="170"/>
      <c r="M209" s="170"/>
      <c r="N209" s="170"/>
      <c r="O209" s="170"/>
      <c r="P209" s="170"/>
      <c r="Q209" s="170"/>
      <c r="R209" s="170"/>
      <c r="S209" s="170"/>
      <c r="T209" s="170"/>
      <c r="U209" s="170"/>
      <c r="V209" s="170"/>
    </row>
    <row r="210" spans="2:24" s="139" customFormat="1" ht="12.75" customHeight="1">
      <c r="B210" s="158" t="s">
        <v>2581</v>
      </c>
      <c r="C210" s="147" t="e">
        <f>CHOOSE(jezyk,#REF!,#REF!,#REF!,#REF!)</f>
        <v>#REF!</v>
      </c>
      <c r="D210" s="137"/>
      <c r="E210" s="137"/>
      <c r="F210" s="137"/>
      <c r="G210" s="137"/>
      <c r="H210" s="137"/>
      <c r="I210" s="138"/>
      <c r="J210" s="138"/>
      <c r="K210" s="137"/>
      <c r="L210" s="137"/>
      <c r="M210" s="138"/>
      <c r="N210" s="138"/>
      <c r="O210" s="169"/>
      <c r="P210" s="169"/>
      <c r="Q210" s="140"/>
      <c r="R210" s="140"/>
      <c r="S210" s="140"/>
      <c r="U210" s="169"/>
      <c r="W210" s="159">
        <v>6</v>
      </c>
      <c r="X210" s="160" t="s">
        <v>3160</v>
      </c>
    </row>
    <row r="211" spans="2:24" s="139" customFormat="1" ht="12.75" customHeight="1">
      <c r="B211" s="136"/>
      <c r="C211" s="137"/>
      <c r="D211" s="137"/>
      <c r="E211" s="137"/>
      <c r="F211" s="137"/>
      <c r="G211" s="137"/>
      <c r="H211" s="137"/>
      <c r="I211" s="138"/>
      <c r="J211" s="138"/>
      <c r="K211" s="137"/>
      <c r="L211" s="137"/>
      <c r="M211" s="138"/>
      <c r="N211" s="138"/>
      <c r="O211" s="169"/>
      <c r="P211" s="169"/>
      <c r="Q211" s="140"/>
      <c r="R211" s="140"/>
      <c r="S211" s="140"/>
      <c r="U211" s="169"/>
    </row>
    <row r="212" spans="2:24" s="139" customFormat="1" ht="12.75" customHeight="1">
      <c r="B212" s="136"/>
      <c r="C212" s="137"/>
      <c r="D212" s="137"/>
      <c r="E212" s="137"/>
      <c r="F212" s="137"/>
      <c r="G212" s="137"/>
      <c r="H212" s="137"/>
      <c r="I212" s="138"/>
      <c r="J212" s="138"/>
      <c r="K212" s="137"/>
      <c r="L212" s="137"/>
      <c r="M212" s="138"/>
      <c r="N212" s="138"/>
      <c r="O212" s="169"/>
      <c r="P212" s="169"/>
      <c r="Q212" s="140"/>
      <c r="R212" s="140"/>
      <c r="S212" s="140"/>
      <c r="U212" s="169"/>
    </row>
    <row r="213" spans="2:24" s="139" customFormat="1" ht="38.25" customHeight="1">
      <c r="B213" s="358" t="s">
        <v>3167</v>
      </c>
      <c r="C213" s="358"/>
      <c r="D213" s="358"/>
      <c r="E213" s="358"/>
      <c r="F213" s="358"/>
      <c r="G213" s="358"/>
      <c r="H213" s="358"/>
      <c r="I213" s="358"/>
      <c r="J213" s="358"/>
      <c r="K213" s="358"/>
      <c r="L213" s="358"/>
      <c r="M213" s="358"/>
      <c r="N213" s="358"/>
      <c r="O213" s="358"/>
      <c r="P213" s="358"/>
      <c r="Q213" s="358"/>
      <c r="R213" s="358"/>
      <c r="S213" s="358"/>
      <c r="T213" s="358"/>
      <c r="U213" s="358"/>
      <c r="V213" s="358"/>
    </row>
    <row r="214" spans="2:24" s="139" customFormat="1" ht="12.75" customHeight="1">
      <c r="B214" s="136"/>
      <c r="C214" s="137"/>
      <c r="D214" s="137"/>
      <c r="E214" s="137"/>
      <c r="F214" s="137"/>
      <c r="G214" s="137"/>
      <c r="H214" s="137"/>
      <c r="I214" s="138"/>
      <c r="J214" s="138"/>
      <c r="K214" s="137"/>
      <c r="L214" s="137"/>
      <c r="M214" s="138"/>
      <c r="N214" s="138"/>
      <c r="O214" s="169"/>
      <c r="P214" s="169"/>
      <c r="Q214" s="140"/>
      <c r="R214" s="140"/>
      <c r="S214" s="140"/>
      <c r="U214" s="169"/>
    </row>
    <row r="215" spans="2:24" s="139" customFormat="1" ht="38.25" customHeight="1">
      <c r="B215" s="358"/>
      <c r="C215" s="358"/>
      <c r="D215" s="358"/>
      <c r="E215" s="358"/>
      <c r="F215" s="358"/>
      <c r="G215" s="358"/>
      <c r="H215" s="358"/>
      <c r="I215" s="358"/>
      <c r="J215" s="358"/>
      <c r="K215" s="358"/>
      <c r="L215" s="358"/>
      <c r="M215" s="358"/>
      <c r="N215" s="358"/>
      <c r="O215" s="358"/>
      <c r="P215" s="358"/>
      <c r="Q215" s="358"/>
      <c r="R215" s="358"/>
      <c r="S215" s="358"/>
      <c r="T215" s="358"/>
      <c r="U215" s="358"/>
      <c r="V215" s="358"/>
    </row>
    <row r="216" spans="2:24" s="139" customFormat="1" ht="12.75" customHeight="1">
      <c r="B216" s="136"/>
      <c r="C216" s="137"/>
      <c r="D216" s="137"/>
      <c r="E216" s="137"/>
      <c r="F216" s="137"/>
      <c r="G216" s="137"/>
      <c r="H216" s="137"/>
      <c r="I216" s="138"/>
      <c r="J216" s="138"/>
      <c r="K216" s="137"/>
      <c r="L216" s="137"/>
      <c r="M216" s="138"/>
      <c r="N216" s="138"/>
      <c r="O216" s="169"/>
      <c r="P216" s="169"/>
      <c r="Q216" s="140"/>
      <c r="R216" s="140"/>
      <c r="S216" s="140"/>
      <c r="U216" s="169"/>
    </row>
    <row r="217" spans="2:24" s="139" customFormat="1" ht="38.25" customHeight="1">
      <c r="B217" s="358"/>
      <c r="C217" s="358"/>
      <c r="D217" s="358"/>
      <c r="E217" s="358"/>
      <c r="F217" s="358"/>
      <c r="G217" s="358"/>
      <c r="H217" s="358"/>
      <c r="I217" s="358"/>
      <c r="J217" s="358"/>
      <c r="K217" s="358"/>
      <c r="L217" s="358"/>
      <c r="M217" s="358"/>
      <c r="N217" s="358"/>
      <c r="O217" s="358"/>
      <c r="P217" s="358"/>
      <c r="Q217" s="358"/>
      <c r="R217" s="358"/>
      <c r="S217" s="358"/>
      <c r="T217" s="358"/>
      <c r="U217" s="358"/>
      <c r="V217" s="358"/>
    </row>
    <row r="218" spans="2:24" s="139" customFormat="1" ht="12.75" customHeight="1">
      <c r="B218" s="170"/>
      <c r="C218" s="170"/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</row>
    <row r="219" spans="2:24" s="139" customFormat="1" ht="12.75" customHeight="1">
      <c r="B219" s="170"/>
      <c r="C219" s="170"/>
      <c r="D219" s="170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70"/>
      <c r="Q219" s="170"/>
      <c r="R219" s="170"/>
      <c r="S219" s="170"/>
      <c r="T219" s="170"/>
      <c r="U219" s="170"/>
      <c r="V219" s="170"/>
    </row>
    <row r="220" spans="2:24" s="139" customFormat="1" ht="12.75" customHeight="1">
      <c r="B220" s="158" t="s">
        <v>2743</v>
      </c>
      <c r="C220" s="147" t="e">
        <f>CHOOSE(jezyk,#REF!,#REF!,#REF!,#REF!)</f>
        <v>#REF!</v>
      </c>
      <c r="D220" s="137"/>
      <c r="E220" s="137"/>
      <c r="F220" s="137"/>
      <c r="G220" s="137"/>
      <c r="H220" s="137"/>
      <c r="I220" s="138"/>
      <c r="J220" s="138"/>
      <c r="K220" s="137"/>
      <c r="L220" s="137"/>
      <c r="M220" s="138"/>
      <c r="N220" s="138"/>
      <c r="O220" s="169"/>
      <c r="P220" s="169"/>
      <c r="Q220" s="140"/>
      <c r="R220" s="140"/>
      <c r="S220" s="140"/>
      <c r="U220" s="169"/>
      <c r="W220" s="159">
        <v>6</v>
      </c>
      <c r="X220" s="160" t="s">
        <v>3160</v>
      </c>
    </row>
    <row r="221" spans="2:24" s="139" customFormat="1" ht="12.75" customHeight="1">
      <c r="B221" s="136"/>
      <c r="C221" s="137"/>
      <c r="D221" s="137"/>
      <c r="E221" s="137"/>
      <c r="F221" s="137"/>
      <c r="G221" s="137"/>
      <c r="H221" s="137"/>
      <c r="I221" s="138"/>
      <c r="J221" s="138"/>
      <c r="K221" s="137"/>
      <c r="L221" s="137"/>
      <c r="M221" s="138"/>
      <c r="N221" s="138"/>
      <c r="O221" s="169"/>
      <c r="P221" s="169"/>
      <c r="Q221" s="140"/>
      <c r="R221" s="140"/>
      <c r="S221" s="140"/>
      <c r="U221" s="169"/>
    </row>
    <row r="222" spans="2:24" s="139" customFormat="1" ht="12.75" customHeight="1">
      <c r="B222" s="136"/>
      <c r="C222" s="137"/>
      <c r="D222" s="137"/>
      <c r="E222" s="137"/>
      <c r="F222" s="137"/>
      <c r="G222" s="137"/>
      <c r="H222" s="137"/>
      <c r="I222" s="138"/>
      <c r="J222" s="138"/>
      <c r="K222" s="137"/>
      <c r="L222" s="137"/>
      <c r="M222" s="138"/>
      <c r="N222" s="138"/>
      <c r="O222" s="169"/>
      <c r="P222" s="169"/>
      <c r="Q222" s="140"/>
      <c r="R222" s="140"/>
      <c r="S222" s="140"/>
      <c r="U222" s="169"/>
    </row>
    <row r="223" spans="2:24" s="139" customFormat="1" ht="38.25" customHeight="1">
      <c r="B223" s="356" t="s">
        <v>3168</v>
      </c>
      <c r="C223" s="356"/>
      <c r="D223" s="356"/>
      <c r="E223" s="356"/>
      <c r="F223" s="356"/>
      <c r="G223" s="356"/>
      <c r="H223" s="356"/>
      <c r="I223" s="356"/>
      <c r="J223" s="356"/>
      <c r="K223" s="356"/>
      <c r="L223" s="356"/>
      <c r="M223" s="356"/>
      <c r="N223" s="356"/>
      <c r="O223" s="356"/>
      <c r="P223" s="356"/>
      <c r="Q223" s="356"/>
      <c r="R223" s="356"/>
      <c r="S223" s="356"/>
      <c r="T223" s="356"/>
      <c r="U223" s="356"/>
      <c r="V223" s="356"/>
      <c r="W223" s="34" t="s">
        <v>3165</v>
      </c>
    </row>
    <row r="224" spans="2:24" s="139" customFormat="1" ht="38.25" customHeight="1">
      <c r="B224" s="358"/>
      <c r="C224" s="358"/>
      <c r="D224" s="358"/>
      <c r="E224" s="358"/>
      <c r="F224" s="358"/>
      <c r="G224" s="358"/>
      <c r="H224" s="358"/>
      <c r="I224" s="358"/>
      <c r="J224" s="358"/>
      <c r="K224" s="358"/>
      <c r="L224" s="358"/>
      <c r="M224" s="358"/>
      <c r="N224" s="358"/>
      <c r="O224" s="358"/>
      <c r="P224" s="358"/>
      <c r="Q224" s="358"/>
      <c r="R224" s="358"/>
      <c r="S224" s="358"/>
      <c r="T224" s="358"/>
      <c r="U224" s="358"/>
      <c r="V224" s="358"/>
    </row>
    <row r="225" spans="2:24" s="139" customFormat="1" ht="12.75" customHeight="1">
      <c r="B225" s="136"/>
      <c r="C225" s="137"/>
      <c r="D225" s="137"/>
      <c r="E225" s="137"/>
      <c r="F225" s="137"/>
      <c r="G225" s="137"/>
      <c r="H225" s="137"/>
      <c r="I225" s="138"/>
      <c r="J225" s="138"/>
      <c r="K225" s="137"/>
      <c r="L225" s="137"/>
      <c r="M225" s="138"/>
      <c r="N225" s="138"/>
      <c r="O225" s="169"/>
      <c r="P225" s="169"/>
      <c r="Q225" s="140"/>
      <c r="R225" s="140"/>
      <c r="S225" s="140"/>
      <c r="U225" s="169"/>
    </row>
    <row r="226" spans="2:24" s="139" customFormat="1" ht="38.25" customHeight="1">
      <c r="B226" s="358"/>
      <c r="C226" s="358"/>
      <c r="D226" s="358"/>
      <c r="E226" s="358"/>
      <c r="F226" s="358"/>
      <c r="G226" s="358"/>
      <c r="H226" s="358"/>
      <c r="I226" s="358"/>
      <c r="J226" s="358"/>
      <c r="K226" s="358"/>
      <c r="L226" s="358"/>
      <c r="M226" s="358"/>
      <c r="N226" s="358"/>
      <c r="O226" s="358"/>
      <c r="P226" s="358"/>
      <c r="Q226" s="358"/>
      <c r="R226" s="358"/>
      <c r="S226" s="358"/>
      <c r="T226" s="358"/>
      <c r="U226" s="358"/>
      <c r="V226" s="358"/>
    </row>
    <row r="227" spans="2:24" s="139" customFormat="1" ht="12.75" customHeight="1">
      <c r="B227" s="170"/>
      <c r="C227" s="170"/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</row>
    <row r="228" spans="2:24" s="139" customFormat="1" ht="12.75" customHeight="1">
      <c r="B228" s="136"/>
      <c r="C228" s="137"/>
      <c r="D228" s="137"/>
      <c r="E228" s="137"/>
      <c r="F228" s="137"/>
      <c r="G228" s="137"/>
      <c r="H228" s="137"/>
      <c r="I228" s="138"/>
      <c r="J228" s="138"/>
      <c r="K228" s="137"/>
      <c r="L228" s="137"/>
      <c r="M228" s="138"/>
      <c r="N228" s="138"/>
      <c r="O228" s="169"/>
      <c r="P228" s="169"/>
      <c r="Q228" s="140"/>
      <c r="R228" s="140"/>
      <c r="S228" s="140"/>
      <c r="U228" s="169"/>
    </row>
    <row r="229" spans="2:24" s="139" customFormat="1" ht="12.75" customHeight="1">
      <c r="B229" s="158" t="s">
        <v>2744</v>
      </c>
      <c r="C229" s="147" t="e">
        <f>CHOOSE(jezyk,#REF!,#REF!,#REF!,#REF!)</f>
        <v>#REF!</v>
      </c>
      <c r="D229" s="137"/>
      <c r="E229" s="137"/>
      <c r="F229" s="137"/>
      <c r="G229" s="137"/>
      <c r="H229" s="137"/>
      <c r="I229" s="138"/>
      <c r="J229" s="138"/>
      <c r="K229" s="137"/>
      <c r="L229" s="137"/>
      <c r="M229" s="138"/>
      <c r="N229" s="138"/>
      <c r="O229" s="169"/>
      <c r="P229" s="169"/>
      <c r="Q229" s="140"/>
      <c r="R229" s="140"/>
      <c r="S229" s="140"/>
      <c r="U229" s="169"/>
      <c r="W229" s="159">
        <v>7</v>
      </c>
      <c r="X229" s="160" t="s">
        <v>3160</v>
      </c>
    </row>
    <row r="230" spans="2:24" s="139" customFormat="1" ht="12.75" customHeight="1">
      <c r="B230" s="158"/>
      <c r="C230" s="147"/>
      <c r="D230" s="137"/>
      <c r="E230" s="137"/>
      <c r="F230" s="137"/>
      <c r="G230" s="137"/>
      <c r="H230" s="137"/>
      <c r="I230" s="138"/>
      <c r="J230" s="138"/>
      <c r="K230" s="137"/>
      <c r="L230" s="137"/>
      <c r="M230" s="138"/>
      <c r="N230" s="138"/>
      <c r="O230" s="169"/>
      <c r="P230" s="169"/>
      <c r="Q230" s="140"/>
      <c r="R230" s="140"/>
      <c r="S230" s="140"/>
      <c r="U230" s="169"/>
    </row>
    <row r="231" spans="2:24" s="139" customFormat="1" ht="12.75" customHeight="1">
      <c r="B231" s="158"/>
      <c r="C231" s="147"/>
      <c r="D231" s="137"/>
      <c r="E231" s="137"/>
      <c r="F231" s="137"/>
      <c r="G231" s="137"/>
      <c r="H231" s="137"/>
      <c r="I231" s="138"/>
      <c r="J231" s="138"/>
      <c r="K231" s="137"/>
      <c r="L231" s="137"/>
      <c r="M231" s="138"/>
      <c r="N231" s="138"/>
      <c r="O231" s="169"/>
      <c r="P231" s="169"/>
      <c r="Q231" s="140"/>
      <c r="R231" s="140"/>
      <c r="S231" s="140"/>
      <c r="U231" s="169"/>
    </row>
    <row r="232" spans="2:24" s="139" customFormat="1" ht="38.25" customHeight="1">
      <c r="B232" s="377" t="s">
        <v>3173</v>
      </c>
      <c r="C232" s="377"/>
      <c r="D232" s="377"/>
      <c r="E232" s="377"/>
      <c r="F232" s="377"/>
      <c r="G232" s="377"/>
      <c r="H232" s="377"/>
      <c r="I232" s="377"/>
      <c r="J232" s="377"/>
      <c r="K232" s="377"/>
      <c r="L232" s="377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</row>
    <row r="233" spans="2:24" s="139" customFormat="1" ht="12.75" customHeight="1">
      <c r="B233" s="136"/>
      <c r="C233" s="137"/>
      <c r="D233" s="137"/>
      <c r="E233" s="137"/>
      <c r="F233" s="137"/>
      <c r="G233" s="137"/>
      <c r="H233" s="137"/>
      <c r="I233" s="138"/>
      <c r="J233" s="138"/>
      <c r="K233" s="137"/>
      <c r="L233" s="137"/>
      <c r="M233" s="138"/>
      <c r="N233" s="138"/>
      <c r="O233" s="169"/>
      <c r="P233" s="169"/>
      <c r="Q233" s="140"/>
      <c r="R233" s="140"/>
      <c r="S233" s="140"/>
      <c r="U233" s="169"/>
    </row>
    <row r="234" spans="2:24" s="139" customFormat="1" ht="12.75" customHeight="1">
      <c r="B234" s="136"/>
      <c r="C234" s="137"/>
      <c r="D234" s="137"/>
      <c r="E234" s="137"/>
      <c r="F234" s="137"/>
      <c r="G234" s="137"/>
      <c r="H234" s="137"/>
      <c r="I234" s="138"/>
      <c r="J234" s="138"/>
      <c r="K234" s="137"/>
      <c r="L234" s="137"/>
      <c r="M234" s="138"/>
      <c r="N234" s="138"/>
      <c r="O234" s="169"/>
      <c r="P234" s="169"/>
      <c r="Q234" s="140"/>
      <c r="R234" s="140"/>
      <c r="S234" s="140"/>
      <c r="U234" s="169"/>
    </row>
    <row r="235" spans="2:24" s="139" customFormat="1" ht="12" customHeight="1">
      <c r="B235" s="158" t="s">
        <v>3170</v>
      </c>
      <c r="C235" s="147" t="e">
        <f>CHOOSE(jezyk,#REF!,#REF!,#REF!,#REF!)</f>
        <v>#REF!</v>
      </c>
      <c r="D235" s="137"/>
      <c r="E235" s="137"/>
      <c r="F235" s="137"/>
      <c r="G235" s="137"/>
      <c r="H235" s="137"/>
      <c r="I235" s="138"/>
      <c r="J235" s="138"/>
      <c r="K235" s="137"/>
      <c r="L235" s="137"/>
      <c r="M235" s="138"/>
      <c r="N235" s="138"/>
      <c r="O235" s="169"/>
      <c r="P235" s="169"/>
      <c r="Q235" s="140"/>
      <c r="R235" s="140"/>
      <c r="S235" s="140"/>
      <c r="U235" s="169"/>
      <c r="W235" s="159">
        <v>7</v>
      </c>
      <c r="X235" s="160" t="s">
        <v>3160</v>
      </c>
    </row>
    <row r="236" spans="2:24" s="139" customFormat="1" ht="12.75" customHeight="1">
      <c r="B236" s="136"/>
      <c r="C236" s="137"/>
      <c r="D236" s="137"/>
      <c r="E236" s="137"/>
      <c r="F236" s="137"/>
      <c r="G236" s="137"/>
      <c r="H236" s="137"/>
      <c r="I236" s="138"/>
      <c r="J236" s="138"/>
      <c r="K236" s="137"/>
      <c r="L236" s="137"/>
      <c r="M236" s="138"/>
      <c r="N236" s="138"/>
      <c r="O236" s="169"/>
      <c r="P236" s="169"/>
      <c r="Q236" s="140"/>
      <c r="R236" s="140"/>
      <c r="S236" s="140"/>
      <c r="U236" s="169"/>
    </row>
    <row r="237" spans="2:24" s="139" customFormat="1">
      <c r="B237" s="136"/>
      <c r="C237" s="137"/>
      <c r="D237" s="137"/>
      <c r="E237" s="137"/>
      <c r="F237" s="137"/>
      <c r="G237" s="137"/>
      <c r="H237" s="137"/>
      <c r="I237" s="138"/>
      <c r="J237" s="138"/>
      <c r="K237" s="137"/>
      <c r="L237" s="137"/>
      <c r="M237" s="138"/>
      <c r="N237" s="138"/>
      <c r="O237" s="169"/>
      <c r="P237" s="169"/>
      <c r="Q237" s="140"/>
      <c r="R237" s="140"/>
      <c r="S237" s="140"/>
    </row>
    <row r="238" spans="2:24" s="139" customFormat="1" ht="38.25" customHeight="1">
      <c r="B238" s="367" t="e">
        <f>CHOOSE(jezyk,#REF!,#REF!,#REF!,#REF!)</f>
        <v>#REF!</v>
      </c>
      <c r="C238" s="367"/>
      <c r="D238" s="367"/>
      <c r="E238" s="367"/>
      <c r="F238" s="367"/>
      <c r="G238" s="367"/>
      <c r="H238" s="367"/>
      <c r="I238" s="367"/>
      <c r="J238" s="367"/>
      <c r="K238" s="367"/>
      <c r="L238" s="367"/>
      <c r="M238" s="367"/>
      <c r="N238" s="367"/>
      <c r="O238" s="367"/>
      <c r="P238" s="367"/>
      <c r="Q238" s="367"/>
      <c r="R238" s="367"/>
      <c r="S238" s="367"/>
      <c r="T238" s="367"/>
      <c r="U238" s="367"/>
      <c r="V238" s="367"/>
    </row>
    <row r="239" spans="2:24" s="139" customFormat="1">
      <c r="B239" s="136"/>
      <c r="C239" s="137"/>
      <c r="D239" s="137"/>
      <c r="E239" s="137"/>
      <c r="F239" s="137"/>
      <c r="G239" s="137"/>
      <c r="H239" s="137"/>
      <c r="I239" s="138"/>
      <c r="J239" s="138"/>
      <c r="K239" s="137"/>
      <c r="L239" s="137"/>
      <c r="M239" s="138"/>
      <c r="N239" s="138"/>
      <c r="O239" s="169"/>
      <c r="P239" s="169"/>
      <c r="Q239" s="140"/>
      <c r="R239" s="140"/>
      <c r="S239" s="140"/>
    </row>
    <row r="240" spans="2:24" s="139" customFormat="1" ht="38.25" customHeight="1">
      <c r="B240" s="367" t="e">
        <f>CHOOSE(jezyk,#REF!,#REF!,#REF!,#REF!)</f>
        <v>#REF!</v>
      </c>
      <c r="C240" s="367"/>
      <c r="D240" s="367"/>
      <c r="E240" s="367"/>
      <c r="F240" s="367"/>
      <c r="G240" s="367"/>
      <c r="H240" s="367"/>
      <c r="I240" s="367"/>
      <c r="J240" s="367"/>
      <c r="K240" s="367"/>
      <c r="L240" s="367"/>
      <c r="M240" s="367"/>
      <c r="N240" s="367"/>
      <c r="O240" s="367"/>
      <c r="P240" s="367"/>
      <c r="Q240" s="367"/>
      <c r="R240" s="367"/>
      <c r="S240" s="367"/>
      <c r="T240" s="367"/>
      <c r="U240" s="367"/>
      <c r="V240" s="367"/>
    </row>
    <row r="241" spans="2:22" s="139" customFormat="1" ht="14.25" customHeight="1">
      <c r="B241" s="174"/>
      <c r="C241" s="174"/>
      <c r="D241" s="174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  <c r="V241" s="174"/>
    </row>
    <row r="242" spans="2:22" s="139" customFormat="1" ht="14.25" customHeight="1">
      <c r="B242" s="174"/>
      <c r="C242" s="174"/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</row>
    <row r="243" spans="2:22" s="139" customFormat="1" ht="14.25" customHeight="1">
      <c r="B243" s="174"/>
      <c r="C243" s="174"/>
      <c r="D243" s="174"/>
      <c r="E243" s="174"/>
      <c r="F243" s="174"/>
      <c r="G243" s="174"/>
      <c r="H243" s="174"/>
      <c r="I243" s="174"/>
      <c r="J243" s="174"/>
      <c r="K243" s="174"/>
      <c r="L243" s="174"/>
      <c r="M243" s="174"/>
      <c r="N243" s="174"/>
      <c r="O243" s="174"/>
      <c r="P243" s="174"/>
      <c r="Q243" s="174"/>
      <c r="R243" s="174"/>
      <c r="S243" s="174"/>
      <c r="T243" s="174"/>
      <c r="U243" s="174"/>
      <c r="V243" s="174"/>
    </row>
    <row r="244" spans="2:22" s="139" customFormat="1">
      <c r="B244" s="366" t="e">
        <f>#REF! &amp;", " &amp;#REF!</f>
        <v>#REF!</v>
      </c>
      <c r="C244" s="366"/>
      <c r="D244" s="366"/>
      <c r="E244" s="366"/>
      <c r="F244" s="366"/>
      <c r="G244" s="366"/>
      <c r="H244" s="366"/>
      <c r="I244" s="366"/>
      <c r="J244" s="138"/>
      <c r="K244" s="137"/>
      <c r="L244" s="137"/>
      <c r="M244" s="138"/>
      <c r="N244" s="138"/>
      <c r="O244" s="169"/>
      <c r="P244" s="169"/>
      <c r="Q244" s="169"/>
      <c r="R244" s="169"/>
      <c r="S244" s="169"/>
      <c r="T244" s="169"/>
      <c r="U244" s="169"/>
      <c r="V244" s="169"/>
    </row>
    <row r="245" spans="2:22" s="139" customFormat="1">
      <c r="B245" s="136"/>
      <c r="C245" s="137"/>
      <c r="D245" s="137"/>
      <c r="E245" s="137"/>
      <c r="F245" s="137"/>
      <c r="G245" s="137"/>
      <c r="H245" s="137"/>
      <c r="I245" s="138"/>
      <c r="J245" s="138"/>
      <c r="K245" s="137"/>
      <c r="L245" s="137"/>
      <c r="M245" s="138"/>
      <c r="N245" s="138"/>
      <c r="O245" s="169"/>
      <c r="P245" s="169"/>
      <c r="Q245" s="169"/>
      <c r="R245" s="169"/>
      <c r="S245" s="169"/>
      <c r="T245" s="169"/>
      <c r="U245" s="169"/>
      <c r="V245" s="169"/>
    </row>
    <row r="246" spans="2:22" s="139" customFormat="1">
      <c r="B246" s="137" t="e">
        <f>nazwa_spolki</f>
        <v>#REF!</v>
      </c>
      <c r="C246" s="137"/>
      <c r="D246" s="137"/>
      <c r="E246" s="137"/>
      <c r="F246" s="137"/>
      <c r="G246" s="137"/>
      <c r="H246" s="137"/>
      <c r="I246" s="138"/>
      <c r="J246" s="138"/>
      <c r="K246" s="137"/>
      <c r="L246" s="166"/>
      <c r="M246" s="166"/>
      <c r="N246" s="166"/>
      <c r="O246" s="169"/>
      <c r="P246" s="137"/>
      <c r="Q246" s="166"/>
      <c r="R246" s="169"/>
      <c r="S246" s="169"/>
      <c r="T246" s="169"/>
      <c r="U246" s="169"/>
      <c r="V246" s="169"/>
    </row>
    <row r="247" spans="2:22" s="139" customFormat="1">
      <c r="B247" s="136"/>
      <c r="C247" s="137"/>
      <c r="D247" s="137"/>
      <c r="E247" s="137"/>
      <c r="F247" s="137"/>
      <c r="G247" s="137"/>
      <c r="H247" s="137"/>
      <c r="I247" s="138"/>
      <c r="J247" s="138"/>
      <c r="K247" s="137"/>
      <c r="L247" s="137"/>
      <c r="M247" s="138"/>
      <c r="N247" s="138"/>
      <c r="O247" s="169"/>
      <c r="P247" s="169"/>
      <c r="Q247" s="169"/>
      <c r="R247" s="169"/>
      <c r="S247" s="169"/>
      <c r="T247" s="169"/>
      <c r="U247" s="169"/>
      <c r="V247" s="169"/>
    </row>
    <row r="248" spans="2:22" s="139" customFormat="1">
      <c r="B248" s="136"/>
      <c r="C248" s="137"/>
      <c r="D248" s="137"/>
      <c r="E248" s="137"/>
      <c r="F248" s="137"/>
      <c r="G248" s="137"/>
      <c r="H248" s="137"/>
      <c r="I248" s="138"/>
      <c r="J248" s="138"/>
      <c r="K248" s="137"/>
      <c r="L248" s="137"/>
      <c r="M248" s="138"/>
      <c r="N248" s="138"/>
      <c r="O248" s="169"/>
      <c r="P248" s="169"/>
      <c r="Q248" s="169"/>
      <c r="R248" s="169"/>
      <c r="S248" s="169"/>
      <c r="T248" s="169"/>
      <c r="U248" s="169"/>
      <c r="V248" s="169"/>
    </row>
    <row r="249" spans="2:22" s="139" customFormat="1">
      <c r="B249" s="136"/>
      <c r="C249" s="137"/>
      <c r="D249" s="137"/>
      <c r="E249" s="137"/>
      <c r="F249" s="137"/>
      <c r="G249" s="137"/>
      <c r="H249" s="137"/>
      <c r="I249" s="138"/>
      <c r="J249" s="138"/>
      <c r="K249" s="137"/>
      <c r="L249" s="137"/>
      <c r="M249" s="138"/>
      <c r="N249" s="138"/>
      <c r="O249" s="169"/>
      <c r="P249" s="169"/>
      <c r="Q249" s="169"/>
      <c r="R249" s="169"/>
      <c r="S249" s="169"/>
      <c r="T249" s="169"/>
      <c r="U249" s="169"/>
      <c r="V249" s="169"/>
    </row>
    <row r="250" spans="2:22" s="139" customFormat="1">
      <c r="B250" s="364" t="s">
        <v>3169</v>
      </c>
      <c r="C250" s="364"/>
      <c r="D250" s="364"/>
      <c r="E250" s="364"/>
      <c r="F250" s="364"/>
      <c r="G250" s="137"/>
      <c r="H250" s="137"/>
      <c r="I250" s="138"/>
      <c r="J250" s="138"/>
      <c r="K250" s="137"/>
      <c r="L250" s="137"/>
      <c r="M250" s="138"/>
      <c r="N250" s="138"/>
      <c r="O250" s="365"/>
      <c r="P250" s="365"/>
      <c r="Q250" s="365"/>
      <c r="R250" s="365"/>
      <c r="S250" s="365"/>
      <c r="T250" s="169"/>
      <c r="U250" s="169"/>
      <c r="V250" s="169"/>
    </row>
    <row r="251" spans="2:22" s="139" customFormat="1">
      <c r="B251" s="175" t="e">
        <f>CHOOSE(jezyk,#REF!,#REF!,#REF!,#REF!)</f>
        <v>#REF!</v>
      </c>
      <c r="C251" s="176"/>
      <c r="D251" s="176"/>
      <c r="E251" s="176"/>
      <c r="F251" s="176"/>
      <c r="G251" s="137"/>
      <c r="H251" s="137"/>
      <c r="I251" s="138"/>
      <c r="J251" s="138"/>
      <c r="K251" s="137"/>
      <c r="L251" s="137"/>
      <c r="M251" s="138"/>
      <c r="N251" s="138"/>
      <c r="O251" s="138"/>
      <c r="P251" s="138"/>
      <c r="Q251" s="169"/>
      <c r="R251" s="169"/>
      <c r="S251" s="169"/>
      <c r="T251" s="169"/>
      <c r="U251" s="169"/>
      <c r="V251" s="169"/>
    </row>
    <row r="252" spans="2:22" s="139" customFormat="1">
      <c r="B252" s="175" t="e">
        <f>CHOOSE(jezyk,#REF!,#REF!,#REF!,#REF!)</f>
        <v>#REF!</v>
      </c>
      <c r="C252" s="176"/>
      <c r="D252" s="176"/>
      <c r="E252" s="176"/>
      <c r="F252" s="176"/>
      <c r="G252" s="137"/>
      <c r="H252" s="137"/>
      <c r="I252" s="138"/>
      <c r="J252" s="138"/>
      <c r="K252" s="137"/>
      <c r="L252" s="137"/>
      <c r="M252" s="138"/>
      <c r="N252" s="138"/>
      <c r="O252" s="138"/>
      <c r="P252" s="138"/>
      <c r="Q252" s="169"/>
      <c r="R252" s="169"/>
      <c r="S252" s="169"/>
      <c r="T252" s="169"/>
      <c r="U252" s="169"/>
      <c r="V252" s="169"/>
    </row>
  </sheetData>
  <dataConsolidate/>
  <mergeCells count="57">
    <mergeCell ref="C180:V180"/>
    <mergeCell ref="B166:V166"/>
    <mergeCell ref="B224:V224"/>
    <mergeCell ref="B226:V226"/>
    <mergeCell ref="B232:V232"/>
    <mergeCell ref="B205:V205"/>
    <mergeCell ref="B185:V185"/>
    <mergeCell ref="B203:V203"/>
    <mergeCell ref="B192:V192"/>
    <mergeCell ref="C199:V200"/>
    <mergeCell ref="C206:V206"/>
    <mergeCell ref="C90:V90"/>
    <mergeCell ref="C92:V92"/>
    <mergeCell ref="D123:S123"/>
    <mergeCell ref="D121:S121"/>
    <mergeCell ref="B250:F250"/>
    <mergeCell ref="O250:S250"/>
    <mergeCell ref="B244:I244"/>
    <mergeCell ref="B240:V240"/>
    <mergeCell ref="B194:V194"/>
    <mergeCell ref="B238:V238"/>
    <mergeCell ref="B196:V196"/>
    <mergeCell ref="B202:V202"/>
    <mergeCell ref="B213:V213"/>
    <mergeCell ref="B215:V215"/>
    <mergeCell ref="B217:V217"/>
    <mergeCell ref="B223:V223"/>
    <mergeCell ref="B159:V159"/>
    <mergeCell ref="D129:S129"/>
    <mergeCell ref="B157:V157"/>
    <mergeCell ref="B155:V155"/>
    <mergeCell ref="D125:S125"/>
    <mergeCell ref="D127:S127"/>
    <mergeCell ref="D137:S137"/>
    <mergeCell ref="D140:S140"/>
    <mergeCell ref="D143:S143"/>
    <mergeCell ref="X64:AM64"/>
    <mergeCell ref="B130:V130"/>
    <mergeCell ref="D133:S133"/>
    <mergeCell ref="D136:S136"/>
    <mergeCell ref="D142:S142"/>
    <mergeCell ref="C86:V86"/>
    <mergeCell ref="E108:M108"/>
    <mergeCell ref="E110:M110"/>
    <mergeCell ref="D117:S117"/>
    <mergeCell ref="E98:M98"/>
    <mergeCell ref="E106:M106"/>
    <mergeCell ref="E100:M100"/>
    <mergeCell ref="C82:V82"/>
    <mergeCell ref="D139:S139"/>
    <mergeCell ref="D119:S119"/>
    <mergeCell ref="D134:S134"/>
    <mergeCell ref="B1:V1"/>
    <mergeCell ref="H21:S21"/>
    <mergeCell ref="H22:S22"/>
    <mergeCell ref="H23:S23"/>
    <mergeCell ref="B47:F47"/>
  </mergeCells>
  <phoneticPr fontId="27" type="noConversion"/>
  <dataValidations xWindow="755" yWindow="595" count="1">
    <dataValidation type="list" allowBlank="1" showInputMessage="1" showErrorMessage="1" sqref="W187" xr:uid="{00000000-0002-0000-3200-000000000000}">
      <formula1>"tak,nie"</formula1>
    </dataValidation>
  </dataValidations>
  <hyperlinks>
    <hyperlink ref="B1:V1" location="'spis treści'!A1" display="SPIS TREŚCI" xr:uid="{00000000-0004-0000-3200-000000000000}"/>
    <hyperlink ref="D58:N58" location="'SPRAWOZDANIE S.A.'!A155" display="'SPRAWOZDANIE S.A.'!A155" xr:uid="{00000000-0004-0000-3200-000001000000}"/>
    <hyperlink ref="D60:N60" location="'SPRAWOZDANIE S.A.'!A174" display="'SPRAWOZDANIE S.A.'!A174" xr:uid="{00000000-0004-0000-3200-000002000000}"/>
    <hyperlink ref="D62" location="'SPRAWOZDANIE S.A.'!A473" display="'SPRAWOZDANIE S.A.'!A473" xr:uid="{00000000-0004-0000-3200-000003000000}"/>
    <hyperlink ref="D72:N72" location="'SPRAWOZDANIE S.A.'!A497" display="'SPRAWOZDANIE S.A.'!A497" xr:uid="{00000000-0004-0000-3200-000004000000}"/>
    <hyperlink ref="D70:N70" location="'SPRAWOZDANIE S.A.'!A489" display="'SPRAWOZDANIE S.A.'!A489" xr:uid="{00000000-0004-0000-3200-000005000000}"/>
    <hyperlink ref="D70:M70" location="'SPRAWOZDANIE S.A.'!A229" display="'SPRAWOZDANIE S.A.'!A229" xr:uid="{00000000-0004-0000-3200-000006000000}"/>
    <hyperlink ref="D56:H56" location="'SPRAWOZDANIE S.A.'!A144" display="'SPRAWOZDANIE S.A.'!A144" xr:uid="{00000000-0004-0000-3200-000007000000}"/>
    <hyperlink ref="D62:S62" location="'SPRAWOZDANIE S.A.'!A481" display="'SPRAWOZDANIE S.A.'!A481" xr:uid="{00000000-0004-0000-3200-000008000000}"/>
    <hyperlink ref="D66" location="'SPRAWOZDANIE S.A.'!A501" display="WAŻNIEJSZE OSIĄGNIĘCIA W DZIEDZINIE BADAŃ I ROZWOJU" xr:uid="{00000000-0004-0000-3200-000009000000}"/>
    <hyperlink ref="D68" location="'SPRAWOZDANIE S.A.'!A511" display="INFORMACJE O NABYCIU UDZIAŁÓW (AKCJI) WŁASNYCH" xr:uid="{00000000-0004-0000-3200-00000A000000}"/>
    <hyperlink ref="D72:M72" location="'SPRAWOZDANIE S.A.'!A235" display="'SPRAWOZDANIE S.A.'!A235" xr:uid="{00000000-0004-0000-3200-00000B000000}"/>
    <hyperlink ref="D54:M54" location="'SPRAWOZDANIE S.A.'!A75" display="'SPRAWOZDANIE S.A.'!A75" xr:uid="{00000000-0004-0000-3200-00000C000000}"/>
    <hyperlink ref="D56" location="'SPRAWOZDANIE S.A.'!A152" display="'SPRAWOZDANIE S.A.'!A152" xr:uid="{00000000-0004-0000-3200-00000D000000}"/>
    <hyperlink ref="D58:M58" location="'SPRAWOZDANIE S.A.'!A163" display="'SPRAWOZDANIE S.A.'!A163" xr:uid="{00000000-0004-0000-3200-00000E000000}"/>
    <hyperlink ref="D60:M60" location="'SPRAWOZDANIE S.A.'!A182" display="'SPRAWOZDANIE S.A.'!A182" xr:uid="{00000000-0004-0000-3200-00000F000000}"/>
    <hyperlink ref="D62:M62" location="'SPRAWOZDANIE S.A.'!A189" display="'SPRAWOZDANIE S.A.'!A189" xr:uid="{00000000-0004-0000-3200-000010000000}"/>
    <hyperlink ref="D64:S64" location="'SPRAWOZDANIE S.A.'!A199" display="'SPRAWOZDANIE S.A.'!A199" xr:uid="{00000000-0004-0000-3200-000011000000}"/>
    <hyperlink ref="D66:S66" location="'SPRAWOZDANIE S.A.'!A209" display="'SPRAWOZDANIE S.A.'!A209" xr:uid="{00000000-0004-0000-3200-000012000000}"/>
    <hyperlink ref="D68:S68" location="'SPRAWOZDANIE S.A.'!A219" display="'SPRAWOZDANIE S.A.'!A219" xr:uid="{00000000-0004-0000-3200-000013000000}"/>
  </hyperlinks>
  <pageMargins left="0.75" right="0.75" top="1" bottom="1" header="0.5" footer="0.5"/>
  <pageSetup paperSize="9" orientation="portrait" r:id="rId1"/>
  <headerFooter alignWithMargins="0"/>
  <rowBreaks count="6" manualBreakCount="6">
    <brk id="46" max="16383" man="1"/>
    <brk id="74" max="16383" man="1"/>
    <brk id="112" max="16383" man="1"/>
    <brk id="151" max="16383" man="1"/>
    <brk id="198" max="16383" man="1"/>
    <brk id="2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P xmlns="a75ff62d-e959-4101-9811-ed6e926dda58" xsi:nil="true"/>
    <lcf76f155ced4ddcb4097134ff3c332f xmlns="a75ff62d-e959-4101-9811-ed6e926dda58">
      <Terms xmlns="http://schemas.microsoft.com/office/infopath/2007/PartnerControls"/>
    </lcf76f155ced4ddcb4097134ff3c332f>
    <data2 xmlns="a75ff62d-e959-4101-9811-ed6e926dda58" xsi:nil="true"/>
    <Data xmlns="a75ff62d-e959-4101-9811-ed6e926dda58" xsi:nil="true"/>
    <_Flow_SignoffStatus xmlns="a75ff62d-e959-4101-9811-ed6e926dda58" xsi:nil="true"/>
    <TaxCatchAll xmlns="02e7abf1-ef87-447d-beae-dbeebf0d864d" xsi:nil="true"/>
    <Docelowi_x0020_odbiorcy xmlns="a75ff62d-e959-4101-9811-ed6e926dda58" xsi:nil="true"/>
    <Datadodania xmlns="a75ff62d-e959-4101-9811-ed6e926dda58" xsi:nil="true"/>
    <Darta xmlns="a75ff62d-e959-4101-9811-ed6e926dda58" xsi:nil="true"/>
    <Pozosta_x0142_e xmlns="a75ff62d-e959-4101-9811-ed6e926dda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7BE5FA5AA3C40BDB1DFE9D6B388D0" ma:contentTypeVersion="29" ma:contentTypeDescription="Utwórz nowy dokument." ma:contentTypeScope="" ma:versionID="b9461c968fad90873458647ad502e454">
  <xsd:schema xmlns:xsd="http://www.w3.org/2001/XMLSchema" xmlns:xs="http://www.w3.org/2001/XMLSchema" xmlns:p="http://schemas.microsoft.com/office/2006/metadata/properties" xmlns:ns2="a75ff62d-e959-4101-9811-ed6e926dda58" xmlns:ns3="02e7abf1-ef87-447d-beae-dbeebf0d864d" targetNamespace="http://schemas.microsoft.com/office/2006/metadata/properties" ma:root="true" ma:fieldsID="d2ddfa3688f70a8762b78a303a4fc6c0" ns2:_="" ns3:_="">
    <xsd:import namespace="a75ff62d-e959-4101-9811-ed6e926dda58"/>
    <xsd:import namespace="02e7abf1-ef87-447d-beae-dbeebf0d8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ocelowi_x0020_odbiorcy" minOccurs="0"/>
                <xsd:element ref="ns2:Pozosta_x0142_e" minOccurs="0"/>
                <xsd:element ref="ns2:_Flow_SignoffStatus" minOccurs="0"/>
                <xsd:element ref="ns2:Data" minOccurs="0"/>
                <xsd:element ref="ns2:MediaServiceGenerationTime" minOccurs="0"/>
                <xsd:element ref="ns2:MediaServiceEventHashCode" minOccurs="0"/>
                <xsd:element ref="ns2:Datadodania" minOccurs="0"/>
                <xsd:element ref="ns2:Darta" minOccurs="0"/>
                <xsd:element ref="ns2:data2" minOccurs="0"/>
                <xsd:element ref="ns2:MediaServiceAutoKeyPoints" minOccurs="0"/>
                <xsd:element ref="ns2:MediaServiceKeyPoints" minOccurs="0"/>
                <xsd:element ref="ns2:LP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ff62d-e959-4101-9811-ed6e926dda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Docelowi_x0020_odbiorcy" ma:index="16" nillable="true" ma:displayName="Docelowi odbiorcy" ma:internalName="Docelowi_x0020_odbiorcy">
      <xsd:simpleType>
        <xsd:restriction base="dms:Unknown"/>
      </xsd:simpleType>
    </xsd:element>
    <xsd:element name="Pozosta_x0142_e" ma:index="17" nillable="true" ma:displayName="Pozostałe" ma:format="Dropdown" ma:internalName="Pozosta_x0142_e">
      <xsd:simpleType>
        <xsd:restriction base="dms:Text">
          <xsd:maxLength value="255"/>
        </xsd:restriction>
      </xsd:simpleType>
    </xsd:element>
    <xsd:element name="_Flow_SignoffStatus" ma:index="18" nillable="true" ma:displayName="Stan zatwierdzenia" ma:internalName="Stan_x0020_zatwierdzenia">
      <xsd:simpleType>
        <xsd:restriction base="dms:Text"/>
      </xsd:simpleType>
    </xsd:element>
    <xsd:element name="Data" ma:index="19" nillable="true" ma:displayName="Data" ma:format="DateOnly" ma:internalName="Data">
      <xsd:simpleType>
        <xsd:restriction base="dms:DateTim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Datadodania" ma:index="22" nillable="true" ma:displayName="Data dodania" ma:format="DateOnly" ma:internalName="Datadodania">
      <xsd:simpleType>
        <xsd:restriction base="dms:DateTime"/>
      </xsd:simpleType>
    </xsd:element>
    <xsd:element name="Darta" ma:index="23" nillable="true" ma:displayName="Darta" ma:format="DateOnly" ma:internalName="Darta">
      <xsd:simpleType>
        <xsd:restriction base="dms:DateTime"/>
      </xsd:simpleType>
    </xsd:element>
    <xsd:element name="data2" ma:index="24" nillable="true" ma:displayName="data2" ma:format="DateOnly" ma:internalName="data2">
      <xsd:simpleType>
        <xsd:restriction base="dms:DateTim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P" ma:index="27" nillable="true" ma:displayName="LP" ma:format="Dropdown" ma:internalName="LP" ma:percentage="FALSE">
      <xsd:simpleType>
        <xsd:restriction base="dms:Number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Tagi obrazów" ma:readOnly="false" ma:fieldId="{5cf76f15-5ced-4ddc-b409-7134ff3c332f}" ma:taxonomyMulti="true" ma:sspId="4b720fe6-ca05-4c90-9aae-d3809180e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7abf1-ef87-447d-beae-dbeebf0d8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88a2ddb6-8cec-46da-9e9f-5831484f037f}" ma:internalName="TaxCatchAll" ma:showField="CatchAllData" ma:web="02e7abf1-ef87-447d-beae-dbeebf0d8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BB0DB-DDBB-4F7B-A475-8033BB3CCB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530F8-4D51-4FB6-8C36-6BF5AD0AE1AE}">
  <ds:schemaRefs>
    <ds:schemaRef ds:uri="http://schemas.microsoft.com/office/2006/metadata/properties"/>
    <ds:schemaRef ds:uri="http://schemas.microsoft.com/office/infopath/2007/PartnerControls"/>
    <ds:schemaRef ds:uri="a75ff62d-e959-4101-9811-ed6e926dda58"/>
    <ds:schemaRef ds:uri="02e7abf1-ef87-447d-beae-dbeebf0d864d"/>
  </ds:schemaRefs>
</ds:datastoreItem>
</file>

<file path=customXml/itemProps3.xml><?xml version="1.0" encoding="utf-8"?>
<ds:datastoreItem xmlns:ds="http://schemas.openxmlformats.org/officeDocument/2006/customXml" ds:itemID="{1799473A-5CA0-4C24-B6AB-68B3160D1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ff62d-e959-4101-9811-ed6e926dda58"/>
    <ds:schemaRef ds:uri="02e7abf1-ef87-447d-beae-dbeebf0d8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10</vt:i4>
      </vt:variant>
    </vt:vector>
  </HeadingPairs>
  <TitlesOfParts>
    <vt:vector size="24" baseType="lpstr">
      <vt:lpstr>kurs_nbp</vt:lpstr>
      <vt:lpstr>spis treści</vt:lpstr>
      <vt:lpstr>PKD</vt:lpstr>
      <vt:lpstr>Bilans</vt:lpstr>
      <vt:lpstr>RZiS Por. </vt:lpstr>
      <vt:lpstr>FORMATKA_RPP bezpośredni</vt:lpstr>
      <vt:lpstr>RZiS Kal.</vt:lpstr>
      <vt:lpstr>ZZwKW</vt:lpstr>
      <vt:lpstr>CF mp</vt:lpstr>
      <vt:lpstr>CF mb</vt:lpstr>
      <vt:lpstr>Informacja dodatkowa</vt:lpstr>
      <vt:lpstr>Wskaźniki</vt:lpstr>
      <vt:lpstr>SPRAWOZDANIE</vt:lpstr>
      <vt:lpstr>SPRAWOZDANIE S.A.</vt:lpstr>
      <vt:lpstr>Bilans!Obszar_wydruku</vt:lpstr>
      <vt:lpstr>'CF mb'!Obszar_wydruku</vt:lpstr>
      <vt:lpstr>'CF mp'!Obszar_wydruku</vt:lpstr>
      <vt:lpstr>'Informacja dodatkowa'!Obszar_wydruku</vt:lpstr>
      <vt:lpstr>'RZiS Kal.'!Obszar_wydruku</vt:lpstr>
      <vt:lpstr>'RZiS Por. '!Obszar_wydruku</vt:lpstr>
      <vt:lpstr>'spis treści'!Obszar_wydruku</vt:lpstr>
      <vt:lpstr>SPRAWOZDANIE!Obszar_wydruku</vt:lpstr>
      <vt:lpstr>'SPRAWOZDANIE S.A.'!Obszar_wydruku</vt:lpstr>
      <vt:lpstr>'Informacja dodatkowa'!Tytuły_wydruku</vt:lpstr>
    </vt:vector>
  </TitlesOfParts>
  <Manager/>
  <Company>Roedl &amp; Partner Sp. z o.o.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finansowe</dc:title>
  <dc:subject/>
  <dc:creator>Audyt Gliwice</dc:creator>
  <cp:keywords/>
  <dc:description>Wersja ost.skoryg.09.2009</dc:description>
  <cp:lastModifiedBy>Aleksandra Pawelec</cp:lastModifiedBy>
  <cp:revision/>
  <dcterms:created xsi:type="dcterms:W3CDTF">2002-04-25T10:20:56Z</dcterms:created>
  <dcterms:modified xsi:type="dcterms:W3CDTF">2026-05-29T08:04:40Z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0x010100F5A7BE5FA5AA3C40BDB1DFE9D6B388D0</vt:lpwstr>
  </property>
  <property fmtid="{D5CDD505-2E9C-101B-9397-08002B2CF9AE}" pid="3" name="MediaServiceImageTags">
    <vt:lpwstr/>
  </property>
</Properties>
</file>