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eritoros\SF\2024\v2\"/>
    </mc:Choice>
  </mc:AlternateContent>
  <xr:revisionPtr revIDLastSave="0" documentId="13_ncr:1_{84616A71-82F7-4D34-9E4C-24EE7AD407C5}" xr6:coauthVersionLast="47" xr6:coauthVersionMax="47" xr10:uidLastSave="{00000000-0000-0000-0000-000000000000}"/>
  <bookViews>
    <workbookView xWindow="-120" yWindow="-120" windowWidth="29040" windowHeight="15720" activeTab="5" xr2:uid="{923324C0-84C8-465F-9F97-241FD4D48766}"/>
  </bookViews>
  <sheets>
    <sheet name="Aktywa" sheetId="2" r:id="rId1"/>
    <sheet name="Pasywa" sheetId="4" r:id="rId2"/>
    <sheet name="RZIS" sheetId="1" r:id="rId3"/>
    <sheet name="ZZwKW" sheetId="5" r:id="rId4"/>
    <sheet name="RPP" sheetId="6" r:id="rId5"/>
    <sheet name="CIT8" sheetId="12" r:id="rId6"/>
    <sheet name="Podatek odroczony" sheetId="10" r:id="rId7"/>
    <sheet name="Wskaźniki" sheetId="9" r:id="rId8"/>
  </sheets>
  <externalReferences>
    <externalReference r:id="rId9"/>
  </externalReferences>
  <definedNames>
    <definedName name="_xlnm.Print_Area" localSheetId="1">Pasywa!$A$1:$L$86</definedName>
    <definedName name="_xlnm.Print_Area" localSheetId="2">RZIS!$A$1:$R$54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76" i="12" l="1"/>
  <c r="AA60" i="4"/>
  <c r="N10" i="6"/>
  <c r="AG83" i="2"/>
  <c r="F5181" i="12" l="1"/>
  <c r="F5175" i="12"/>
  <c r="E5171" i="12"/>
  <c r="E5173" i="12" s="1"/>
  <c r="AA62" i="4"/>
  <c r="AJ4" i="2"/>
  <c r="K76" i="2"/>
  <c r="K22" i="4"/>
  <c r="K36" i="10"/>
  <c r="K37" i="10" s="1"/>
  <c r="J39" i="10"/>
  <c r="I39" i="10"/>
  <c r="J33" i="10"/>
  <c r="J41" i="10"/>
  <c r="C5193" i="12"/>
  <c r="D9" i="9"/>
  <c r="AP22" i="2"/>
  <c r="AP18" i="2"/>
  <c r="N34" i="6"/>
  <c r="AM23" i="2"/>
  <c r="AM24" i="2" s="1"/>
  <c r="N24" i="6"/>
  <c r="N22" i="6" s="1"/>
  <c r="Q59" i="1"/>
  <c r="B34" i="10"/>
  <c r="R31" i="10"/>
  <c r="B30" i="10"/>
  <c r="R29" i="10"/>
  <c r="R30" i="10" s="1"/>
  <c r="C29" i="10"/>
  <c r="G29" i="10" s="1"/>
  <c r="P28" i="10"/>
  <c r="O28" i="10"/>
  <c r="H28" i="10"/>
  <c r="G28" i="10"/>
  <c r="H27" i="10"/>
  <c r="G27" i="10"/>
  <c r="P26" i="10"/>
  <c r="Q26" i="10" s="1"/>
  <c r="O26" i="10"/>
  <c r="H26" i="10"/>
  <c r="I26" i="10" s="1"/>
  <c r="G26" i="10"/>
  <c r="P25" i="10"/>
  <c r="O25" i="10"/>
  <c r="Q25" i="10" s="1"/>
  <c r="Q29" i="10" s="1"/>
  <c r="Q30" i="10" s="1"/>
  <c r="I25" i="10"/>
  <c r="H25" i="10"/>
  <c r="G25" i="10"/>
  <c r="H24" i="10"/>
  <c r="C24" i="10"/>
  <c r="G24" i="10" s="1"/>
  <c r="G23" i="10"/>
  <c r="I23" i="10" s="1"/>
  <c r="H22" i="10"/>
  <c r="G22" i="10"/>
  <c r="H21" i="10"/>
  <c r="C21" i="10"/>
  <c r="G21" i="10" s="1"/>
  <c r="I21" i="10" s="1"/>
  <c r="G20" i="10"/>
  <c r="I20" i="10" s="1"/>
  <c r="I19" i="10"/>
  <c r="G19" i="10"/>
  <c r="H18" i="10"/>
  <c r="G18" i="10"/>
  <c r="C16" i="10"/>
  <c r="G16" i="10" s="1"/>
  <c r="P15" i="10"/>
  <c r="O15" i="10"/>
  <c r="H15" i="10"/>
  <c r="G15" i="10"/>
  <c r="P14" i="10"/>
  <c r="O14" i="10"/>
  <c r="H14" i="10"/>
  <c r="G14" i="10"/>
  <c r="G13" i="10"/>
  <c r="I13" i="10" s="1"/>
  <c r="J12" i="10"/>
  <c r="H12" i="10"/>
  <c r="G12" i="10"/>
  <c r="P11" i="10"/>
  <c r="O11" i="10"/>
  <c r="H11" i="10"/>
  <c r="G11" i="10"/>
  <c r="P10" i="10"/>
  <c r="O10" i="10"/>
  <c r="H10" i="10"/>
  <c r="G10" i="10"/>
  <c r="O9" i="10"/>
  <c r="P9" i="10" s="1"/>
  <c r="Q9" i="10" s="1"/>
  <c r="H9" i="10"/>
  <c r="I9" i="10" s="1"/>
  <c r="G9" i="10"/>
  <c r="C9" i="10"/>
  <c r="H8" i="10"/>
  <c r="G8" i="10"/>
  <c r="H7" i="10"/>
  <c r="G7" i="10"/>
  <c r="H6" i="10"/>
  <c r="I6" i="10" s="1"/>
  <c r="G6" i="10"/>
  <c r="J6" i="10" s="1"/>
  <c r="I5" i="10"/>
  <c r="I31" i="10" s="1"/>
  <c r="I32" i="10" s="1"/>
  <c r="H5" i="10"/>
  <c r="G5" i="10"/>
  <c r="J5" i="10" s="1"/>
  <c r="H4" i="10"/>
  <c r="G4" i="10"/>
  <c r="R3" i="10"/>
  <c r="O3" i="10"/>
  <c r="G3" i="10"/>
  <c r="J3" i="10" s="1"/>
  <c r="J31" i="10" s="1"/>
  <c r="J32" i="10" s="1"/>
  <c r="O2" i="10"/>
  <c r="R2" i="10" s="1"/>
  <c r="H2" i="10"/>
  <c r="G2" i="10"/>
  <c r="C5213" i="12" l="1"/>
  <c r="C5212" i="12"/>
  <c r="C5211" i="12"/>
  <c r="C5210" i="12" s="1"/>
  <c r="C5208" i="12"/>
  <c r="C5207" i="12"/>
  <c r="C5206" i="12"/>
  <c r="C5205" i="12"/>
  <c r="C5204" i="12"/>
  <c r="C5203" i="12"/>
  <c r="C5202" i="12"/>
  <c r="C5199" i="12"/>
  <c r="C5197" i="12"/>
  <c r="C5196" i="12"/>
  <c r="C5195" i="12"/>
  <c r="C5194" i="12"/>
  <c r="C5192" i="12"/>
  <c r="C5191" i="12"/>
  <c r="C5190" i="12"/>
  <c r="C5187" i="12"/>
  <c r="C5184" i="12"/>
  <c r="C5182" i="12"/>
  <c r="C5181" i="12"/>
  <c r="C5180" i="12"/>
  <c r="C5179" i="12"/>
  <c r="C5178" i="12"/>
  <c r="F5183" i="12"/>
  <c r="E5165" i="12"/>
  <c r="C5189" i="12" s="1"/>
  <c r="F5142" i="12"/>
  <c r="M5141" i="12"/>
  <c r="E5160" i="12" s="1"/>
  <c r="M5140" i="12"/>
  <c r="E5159" i="12" s="1"/>
  <c r="F5140" i="12"/>
  <c r="F4506" i="12"/>
  <c r="E4482" i="12"/>
  <c r="E4481" i="12"/>
  <c r="E4285" i="12"/>
  <c r="F4279" i="12"/>
  <c r="F4271" i="12"/>
  <c r="F4270" i="12"/>
  <c r="E4262" i="12"/>
  <c r="E4256" i="12"/>
  <c r="E4254" i="12"/>
  <c r="F3192" i="12"/>
  <c r="F2767" i="12"/>
  <c r="F1958" i="12"/>
  <c r="F378" i="12"/>
  <c r="F5155" i="12" s="1"/>
  <c r="F5171" i="12" s="1"/>
  <c r="E50" i="12"/>
  <c r="E47" i="12"/>
  <c r="E40" i="12"/>
  <c r="E36" i="12"/>
  <c r="E29" i="12"/>
  <c r="E15" i="12"/>
  <c r="E9" i="12"/>
  <c r="E8" i="12"/>
  <c r="E5" i="12"/>
  <c r="E2" i="12"/>
  <c r="C5186" i="12" l="1"/>
  <c r="E5155" i="12"/>
  <c r="C5201" i="12"/>
  <c r="C5177" i="12"/>
  <c r="F5173" i="12"/>
  <c r="D2" i="9"/>
  <c r="F5180" i="12" l="1"/>
  <c r="F5182" i="12" s="1"/>
  <c r="F5184" i="12" s="1"/>
  <c r="I74" i="5"/>
  <c r="J74" i="5"/>
  <c r="K74" i="5"/>
  <c r="L74" i="5"/>
  <c r="AA67" i="4"/>
  <c r="AA55" i="4"/>
  <c r="K71" i="2"/>
  <c r="W36" i="4"/>
  <c r="S43" i="6"/>
  <c r="S42" i="6"/>
  <c r="S37" i="6"/>
  <c r="N60" i="6"/>
  <c r="N49" i="6"/>
  <c r="N59" i="6"/>
  <c r="AA44" i="4"/>
  <c r="AA46" i="4" s="1"/>
  <c r="N39" i="6"/>
  <c r="N42" i="6"/>
  <c r="N7" i="6"/>
  <c r="AJ13" i="2" s="1"/>
  <c r="N37" i="6"/>
  <c r="N30" i="6"/>
  <c r="N28" i="6"/>
  <c r="AM84" i="2"/>
  <c r="AM85" i="2"/>
  <c r="N23" i="6"/>
  <c r="AP19" i="2"/>
  <c r="AM17" i="2"/>
  <c r="AM18" i="2"/>
  <c r="AM13" i="2"/>
  <c r="AM14" i="2" s="1"/>
  <c r="AM92" i="2"/>
  <c r="AM91" i="2"/>
  <c r="AG12" i="2"/>
  <c r="AG28" i="2"/>
  <c r="AG81" i="2"/>
  <c r="W11" i="4"/>
  <c r="W31" i="4"/>
  <c r="W44" i="4"/>
  <c r="W62" i="4"/>
  <c r="W61" i="4"/>
  <c r="W60" i="4"/>
  <c r="W59" i="4"/>
  <c r="W51" i="4"/>
  <c r="AA68" i="4" s="1"/>
  <c r="W53" i="4"/>
  <c r="W67" i="4"/>
  <c r="AG59" i="2"/>
  <c r="AG88" i="2"/>
  <c r="AG93" i="2"/>
  <c r="AG52" i="2"/>
  <c r="AG13" i="2"/>
  <c r="AA47" i="4" l="1"/>
  <c r="N56" i="6"/>
  <c r="N9" i="6"/>
  <c r="S44" i="6" s="1"/>
  <c r="AM88" i="2"/>
  <c r="AM89" i="2" s="1"/>
  <c r="I28" i="5"/>
  <c r="P6" i="5"/>
  <c r="P3" i="5"/>
  <c r="Q57" i="1"/>
  <c r="Q49" i="1"/>
  <c r="Q37" i="1"/>
  <c r="Q32" i="1"/>
  <c r="Q27" i="1"/>
  <c r="Q15" i="1"/>
  <c r="Q9" i="1"/>
  <c r="M64" i="6"/>
  <c r="M34" i="6"/>
  <c r="M7" i="6"/>
  <c r="J7" i="6"/>
  <c r="I19" i="4"/>
  <c r="J78" i="2"/>
  <c r="J16" i="2"/>
  <c r="J10" i="2"/>
  <c r="J15" i="2"/>
  <c r="J24" i="2"/>
  <c r="J32" i="2"/>
  <c r="J37" i="2"/>
  <c r="J42" i="2"/>
  <c r="J48" i="2"/>
  <c r="J52" i="2"/>
  <c r="J60" i="2"/>
  <c r="J59" i="2" s="1"/>
  <c r="J65" i="2"/>
  <c r="J64" i="2" s="1"/>
  <c r="J70" i="2"/>
  <c r="J69" i="2" s="1"/>
  <c r="J83" i="2"/>
  <c r="J88" i="2"/>
  <c r="I88" i="2"/>
  <c r="J24" i="4"/>
  <c r="J27" i="4"/>
  <c r="J33" i="4"/>
  <c r="J30" i="4" s="1"/>
  <c r="J41" i="4"/>
  <c r="J40" i="4" s="1"/>
  <c r="J46" i="4"/>
  <c r="J45" i="4" s="1"/>
  <c r="J54" i="4"/>
  <c r="J50" i="4" s="1"/>
  <c r="J65" i="4"/>
  <c r="J63" i="4" s="1"/>
  <c r="O61" i="1"/>
  <c r="O57" i="1"/>
  <c r="P57" i="1"/>
  <c r="O56" i="1"/>
  <c r="P49" i="1"/>
  <c r="P37" i="1"/>
  <c r="P9" i="1"/>
  <c r="P15" i="1"/>
  <c r="P26" i="1"/>
  <c r="P27" i="1"/>
  <c r="P32" i="1"/>
  <c r="P36" i="1"/>
  <c r="P56" i="1" s="1"/>
  <c r="P61" i="1" s="1"/>
  <c r="J19" i="4" s="1"/>
  <c r="J9" i="4" s="1"/>
  <c r="F52" i="5"/>
  <c r="O63" i="5"/>
  <c r="O60" i="5"/>
  <c r="O52" i="5"/>
  <c r="O49" i="5"/>
  <c r="O41" i="5"/>
  <c r="O39" i="5"/>
  <c r="O38" i="5"/>
  <c r="O33" i="5"/>
  <c r="O31" i="5"/>
  <c r="O30" i="5"/>
  <c r="O23" i="5"/>
  <c r="O18" i="5"/>
  <c r="O17" i="5"/>
  <c r="O12" i="5"/>
  <c r="O9" i="5"/>
  <c r="O8" i="5" s="1"/>
  <c r="O15" i="5" s="1"/>
  <c r="O5" i="5"/>
  <c r="O4" i="5"/>
  <c r="C67" i="5"/>
  <c r="D67" i="5"/>
  <c r="E67" i="5"/>
  <c r="F67" i="5"/>
  <c r="G67" i="5"/>
  <c r="H67" i="5"/>
  <c r="I67" i="5"/>
  <c r="J67" i="5"/>
  <c r="K67" i="5"/>
  <c r="L67" i="5"/>
  <c r="C63" i="5"/>
  <c r="D63" i="5"/>
  <c r="E63" i="5"/>
  <c r="F63" i="5"/>
  <c r="G63" i="5"/>
  <c r="H63" i="5"/>
  <c r="I63" i="5"/>
  <c r="J63" i="5"/>
  <c r="K63" i="5"/>
  <c r="L63" i="5"/>
  <c r="M63" i="5"/>
  <c r="N63" i="5"/>
  <c r="P63" i="5"/>
  <c r="C60" i="5"/>
  <c r="D60" i="5"/>
  <c r="E60" i="5"/>
  <c r="F60" i="5"/>
  <c r="G60" i="5"/>
  <c r="H60" i="5"/>
  <c r="I60" i="5"/>
  <c r="J60" i="5"/>
  <c r="K60" i="5"/>
  <c r="L60" i="5"/>
  <c r="M60" i="5"/>
  <c r="N60" i="5"/>
  <c r="C52" i="5"/>
  <c r="D52" i="5"/>
  <c r="E52" i="5"/>
  <c r="G52" i="5"/>
  <c r="H52" i="5"/>
  <c r="I52" i="5"/>
  <c r="J52" i="5"/>
  <c r="K52" i="5"/>
  <c r="L52" i="5"/>
  <c r="M52" i="5"/>
  <c r="N52" i="5"/>
  <c r="P52" i="5"/>
  <c r="C49" i="5"/>
  <c r="D49" i="5"/>
  <c r="E49" i="5"/>
  <c r="F49" i="5"/>
  <c r="G49" i="5"/>
  <c r="H49" i="5"/>
  <c r="I49" i="5"/>
  <c r="J49" i="5"/>
  <c r="K49" i="5"/>
  <c r="L49" i="5"/>
  <c r="M49" i="5"/>
  <c r="N49" i="5"/>
  <c r="P49" i="5"/>
  <c r="C55" i="5"/>
  <c r="D55" i="5"/>
  <c r="E55" i="5"/>
  <c r="F55" i="5"/>
  <c r="G55" i="5"/>
  <c r="H55" i="5"/>
  <c r="I55" i="5"/>
  <c r="K48" i="5"/>
  <c r="K55" i="5" s="1"/>
  <c r="L55" i="5"/>
  <c r="J44" i="5"/>
  <c r="K44" i="5"/>
  <c r="L44" i="5"/>
  <c r="M44" i="5"/>
  <c r="N44" i="5"/>
  <c r="C41" i="5"/>
  <c r="D41" i="5"/>
  <c r="E41" i="5"/>
  <c r="F41" i="5"/>
  <c r="G41" i="5"/>
  <c r="H41" i="5"/>
  <c r="I41" i="5"/>
  <c r="J41" i="5"/>
  <c r="K41" i="5"/>
  <c r="L41" i="5"/>
  <c r="M41" i="5"/>
  <c r="N41" i="5"/>
  <c r="P41" i="5"/>
  <c r="C39" i="5"/>
  <c r="D39" i="5"/>
  <c r="E39" i="5"/>
  <c r="F39" i="5"/>
  <c r="G39" i="5"/>
  <c r="H39" i="5"/>
  <c r="I39" i="5"/>
  <c r="J39" i="5"/>
  <c r="K39" i="5"/>
  <c r="L39" i="5"/>
  <c r="M39" i="5"/>
  <c r="N39" i="5"/>
  <c r="P39" i="5"/>
  <c r="C38" i="5"/>
  <c r="D38" i="5"/>
  <c r="E38" i="5"/>
  <c r="F38" i="5"/>
  <c r="G38" i="5"/>
  <c r="H38" i="5"/>
  <c r="I38" i="5"/>
  <c r="J38" i="5"/>
  <c r="K38" i="5"/>
  <c r="L38" i="5"/>
  <c r="M38" i="5"/>
  <c r="N38" i="5"/>
  <c r="P38" i="5"/>
  <c r="C33" i="5"/>
  <c r="D33" i="5"/>
  <c r="E33" i="5"/>
  <c r="F33" i="5"/>
  <c r="G33" i="5"/>
  <c r="H33" i="5"/>
  <c r="I33" i="5"/>
  <c r="J33" i="5"/>
  <c r="K33" i="5"/>
  <c r="L33" i="5"/>
  <c r="M33" i="5"/>
  <c r="N33" i="5"/>
  <c r="P33" i="5"/>
  <c r="C31" i="5"/>
  <c r="D31" i="5"/>
  <c r="E31" i="5"/>
  <c r="F31" i="5"/>
  <c r="G31" i="5"/>
  <c r="H31" i="5"/>
  <c r="I31" i="5"/>
  <c r="J31" i="5"/>
  <c r="K31" i="5"/>
  <c r="L31" i="5"/>
  <c r="M31" i="5"/>
  <c r="N31" i="5"/>
  <c r="P31" i="5"/>
  <c r="C30" i="5"/>
  <c r="D30" i="5"/>
  <c r="E30" i="5"/>
  <c r="F30" i="5"/>
  <c r="G30" i="5"/>
  <c r="H30" i="5"/>
  <c r="I30" i="5"/>
  <c r="J30" i="5"/>
  <c r="K30" i="5"/>
  <c r="L30" i="5"/>
  <c r="M30" i="5"/>
  <c r="N30" i="5"/>
  <c r="P30" i="5"/>
  <c r="C23" i="5"/>
  <c r="D23" i="5"/>
  <c r="E23" i="5"/>
  <c r="F23" i="5"/>
  <c r="G23" i="5"/>
  <c r="H23" i="5"/>
  <c r="I23" i="5"/>
  <c r="J23" i="5"/>
  <c r="K23" i="5"/>
  <c r="L23" i="5"/>
  <c r="M23" i="5"/>
  <c r="N23" i="5"/>
  <c r="P23" i="5"/>
  <c r="C18" i="5"/>
  <c r="D18" i="5"/>
  <c r="E18" i="5"/>
  <c r="F18" i="5"/>
  <c r="G18" i="5"/>
  <c r="H18" i="5"/>
  <c r="I18" i="5"/>
  <c r="J18" i="5"/>
  <c r="K18" i="5"/>
  <c r="L18" i="5"/>
  <c r="M18" i="5"/>
  <c r="N18" i="5"/>
  <c r="P18" i="5"/>
  <c r="C17" i="5"/>
  <c r="D17" i="5"/>
  <c r="E17" i="5"/>
  <c r="F17" i="5"/>
  <c r="G17" i="5"/>
  <c r="H17" i="5"/>
  <c r="I17" i="5"/>
  <c r="J17" i="5"/>
  <c r="K17" i="5"/>
  <c r="L17" i="5"/>
  <c r="M17" i="5"/>
  <c r="N17" i="5"/>
  <c r="P17" i="5"/>
  <c r="C12" i="5"/>
  <c r="D12" i="5"/>
  <c r="E12" i="5"/>
  <c r="F12" i="5"/>
  <c r="G12" i="5"/>
  <c r="H12" i="5"/>
  <c r="I12" i="5"/>
  <c r="J12" i="5"/>
  <c r="K12" i="5"/>
  <c r="L12" i="5"/>
  <c r="M12" i="5"/>
  <c r="N12" i="5"/>
  <c r="P12" i="5"/>
  <c r="P11" i="5"/>
  <c r="P9" i="5" s="1"/>
  <c r="P8" i="5" s="1"/>
  <c r="P15" i="5" s="1"/>
  <c r="C9" i="5"/>
  <c r="D9" i="5"/>
  <c r="E9" i="5"/>
  <c r="F9" i="5"/>
  <c r="G9" i="5"/>
  <c r="H9" i="5"/>
  <c r="I9" i="5"/>
  <c r="J9" i="5"/>
  <c r="K9" i="5"/>
  <c r="L9" i="5"/>
  <c r="M9" i="5"/>
  <c r="N9" i="5"/>
  <c r="C8" i="5"/>
  <c r="C15" i="5" s="1"/>
  <c r="D8" i="5"/>
  <c r="D15" i="5" s="1"/>
  <c r="E8" i="5"/>
  <c r="E15" i="5" s="1"/>
  <c r="F8" i="5"/>
  <c r="F15" i="5" s="1"/>
  <c r="G8" i="5"/>
  <c r="G15" i="5" s="1"/>
  <c r="H8" i="5"/>
  <c r="H15" i="5" s="1"/>
  <c r="I8" i="5"/>
  <c r="I15" i="5" s="1"/>
  <c r="J8" i="5"/>
  <c r="J15" i="5" s="1"/>
  <c r="K8" i="5"/>
  <c r="K15" i="5" s="1"/>
  <c r="L8" i="5"/>
  <c r="L15" i="5" s="1"/>
  <c r="M8" i="5"/>
  <c r="M15" i="5" s="1"/>
  <c r="N8" i="5"/>
  <c r="N15" i="5" s="1"/>
  <c r="C5" i="5"/>
  <c r="D5" i="5"/>
  <c r="E5" i="5"/>
  <c r="F5" i="5"/>
  <c r="G5" i="5"/>
  <c r="H5" i="5"/>
  <c r="I5" i="5"/>
  <c r="J5" i="5"/>
  <c r="K5" i="5"/>
  <c r="L5" i="5"/>
  <c r="M5" i="5"/>
  <c r="N5" i="5"/>
  <c r="P5" i="5"/>
  <c r="C4" i="5"/>
  <c r="D4" i="5"/>
  <c r="E4" i="5"/>
  <c r="F4" i="5"/>
  <c r="G4" i="5"/>
  <c r="H4" i="5"/>
  <c r="I4" i="5"/>
  <c r="J4" i="5"/>
  <c r="K4" i="5"/>
  <c r="L4" i="5"/>
  <c r="M4" i="5"/>
  <c r="N4" i="5"/>
  <c r="P4" i="5"/>
  <c r="O26" i="1"/>
  <c r="O27" i="1"/>
  <c r="O32" i="1"/>
  <c r="O36" i="1"/>
  <c r="L15" i="1"/>
  <c r="M15" i="1"/>
  <c r="N15" i="1"/>
  <c r="O15" i="1"/>
  <c r="G15" i="1"/>
  <c r="H15" i="1"/>
  <c r="I15" i="1"/>
  <c r="J15" i="1"/>
  <c r="K15" i="1"/>
  <c r="E15" i="1"/>
  <c r="F15" i="1"/>
  <c r="M9" i="1"/>
  <c r="M26" i="1"/>
  <c r="M27" i="1"/>
  <c r="M32" i="1"/>
  <c r="M36" i="1"/>
  <c r="M38" i="1"/>
  <c r="M37" i="1" s="1"/>
  <c r="M49" i="1"/>
  <c r="M57" i="1"/>
  <c r="M56" i="1"/>
  <c r="M61" i="1"/>
  <c r="D57" i="1"/>
  <c r="D49" i="1"/>
  <c r="D37" i="1"/>
  <c r="D32" i="1"/>
  <c r="D28" i="1"/>
  <c r="D27" i="1"/>
  <c r="D15" i="1"/>
  <c r="D9" i="1"/>
  <c r="D26" i="1" s="1"/>
  <c r="D36" i="1" s="1"/>
  <c r="D56" i="1" s="1"/>
  <c r="D61" i="1" s="1"/>
  <c r="D88" i="2"/>
  <c r="D78" i="2"/>
  <c r="D77" i="2"/>
  <c r="D76" i="2"/>
  <c r="D70" i="2"/>
  <c r="D69" i="2"/>
  <c r="D65" i="2"/>
  <c r="D64" i="2"/>
  <c r="D60" i="2"/>
  <c r="D59" i="2"/>
  <c r="D58" i="2"/>
  <c r="D52" i="2"/>
  <c r="D51" i="2"/>
  <c r="D48" i="2"/>
  <c r="D32" i="2"/>
  <c r="D31" i="2"/>
  <c r="D28" i="2"/>
  <c r="D24" i="2"/>
  <c r="D16" i="2"/>
  <c r="D15" i="2"/>
  <c r="D10" i="2"/>
  <c r="D9" i="2" s="1"/>
  <c r="D96" i="2" s="1"/>
  <c r="P49" i="4"/>
  <c r="L9" i="6"/>
  <c r="P53" i="4"/>
  <c r="R92" i="2"/>
  <c r="S93" i="2" s="1"/>
  <c r="P51" i="4"/>
  <c r="Q50" i="4" s="1"/>
  <c r="H88" i="2"/>
  <c r="H83" i="2"/>
  <c r="H78" i="2"/>
  <c r="H77" i="2"/>
  <c r="H76" i="2" s="1"/>
  <c r="H70" i="2"/>
  <c r="H69" i="2"/>
  <c r="H65" i="2"/>
  <c r="H64" i="2"/>
  <c r="H60" i="2"/>
  <c r="H59" i="2" s="1"/>
  <c r="H58" i="2" s="1"/>
  <c r="H52" i="2"/>
  <c r="H48" i="2"/>
  <c r="H42" i="2"/>
  <c r="H37" i="2"/>
  <c r="H32" i="2"/>
  <c r="H31" i="2" s="1"/>
  <c r="H28" i="2" s="1"/>
  <c r="H24" i="2"/>
  <c r="H16" i="2"/>
  <c r="H15" i="2"/>
  <c r="H10" i="2"/>
  <c r="H65" i="4"/>
  <c r="H63" i="4" s="1"/>
  <c r="H54" i="4"/>
  <c r="H50" i="4" s="1"/>
  <c r="H46" i="4"/>
  <c r="H45" i="4" s="1"/>
  <c r="H41" i="4"/>
  <c r="H40" i="4" s="1"/>
  <c r="H33" i="4"/>
  <c r="H30" i="4" s="1"/>
  <c r="H27" i="4"/>
  <c r="H24" i="4"/>
  <c r="H9" i="4"/>
  <c r="O86" i="2"/>
  <c r="M84" i="2"/>
  <c r="L51" i="4"/>
  <c r="L50" i="4"/>
  <c r="J9" i="6"/>
  <c r="K9" i="6" s="1"/>
  <c r="P59" i="4"/>
  <c r="P31" i="4"/>
  <c r="K8" i="6"/>
  <c r="K16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5" i="6"/>
  <c r="K36" i="6"/>
  <c r="K37" i="6"/>
  <c r="K38" i="6"/>
  <c r="K39" i="6"/>
  <c r="K40" i="6"/>
  <c r="K41" i="6"/>
  <c r="K42" i="6"/>
  <c r="K43" i="6"/>
  <c r="K44" i="6"/>
  <c r="K46" i="6"/>
  <c r="K48" i="6"/>
  <c r="K50" i="6"/>
  <c r="K51" i="6"/>
  <c r="K52" i="6"/>
  <c r="K53" i="6"/>
  <c r="K54" i="6"/>
  <c r="K55" i="6"/>
  <c r="K56" i="6"/>
  <c r="K57" i="6"/>
  <c r="K58" i="6"/>
  <c r="K59" i="6"/>
  <c r="K60" i="6"/>
  <c r="K61" i="6"/>
  <c r="K65" i="6"/>
  <c r="K68" i="6"/>
  <c r="T7" i="6"/>
  <c r="F8" i="6"/>
  <c r="F9" i="6"/>
  <c r="F16" i="6"/>
  <c r="F18" i="6"/>
  <c r="F20" i="6"/>
  <c r="F21" i="6"/>
  <c r="F23" i="6"/>
  <c r="F25" i="6"/>
  <c r="F26" i="6"/>
  <c r="F27" i="6"/>
  <c r="F28" i="6"/>
  <c r="F29" i="6"/>
  <c r="F30" i="6"/>
  <c r="F31" i="6"/>
  <c r="F32" i="6"/>
  <c r="F34" i="6"/>
  <c r="F35" i="6"/>
  <c r="F37" i="6"/>
  <c r="F38" i="6"/>
  <c r="F39" i="6"/>
  <c r="F41" i="6"/>
  <c r="F42" i="6"/>
  <c r="F43" i="6"/>
  <c r="F46" i="6"/>
  <c r="F48" i="6"/>
  <c r="F49" i="6"/>
  <c r="F50" i="6"/>
  <c r="F51" i="6"/>
  <c r="F53" i="6"/>
  <c r="F54" i="6"/>
  <c r="F55" i="6"/>
  <c r="F56" i="6"/>
  <c r="F57" i="6"/>
  <c r="F58" i="6"/>
  <c r="F59" i="6"/>
  <c r="F60" i="6"/>
  <c r="F61" i="6"/>
  <c r="F65" i="6"/>
  <c r="F68" i="6"/>
  <c r="N53" i="4"/>
  <c r="N59" i="4"/>
  <c r="N60" i="4"/>
  <c r="N61" i="4"/>
  <c r="N62" i="4"/>
  <c r="N31" i="4"/>
  <c r="N51" i="4"/>
  <c r="M93" i="2"/>
  <c r="N84" i="2"/>
  <c r="L56" i="6"/>
  <c r="L52" i="6" s="1"/>
  <c r="L60" i="6"/>
  <c r="J60" i="6"/>
  <c r="O84" i="2"/>
  <c r="J64" i="6"/>
  <c r="L64" i="6"/>
  <c r="L47" i="6"/>
  <c r="Q20" i="6"/>
  <c r="L7" i="6" s="1"/>
  <c r="L24" i="6"/>
  <c r="L22" i="6" s="1"/>
  <c r="L19" i="6" s="1"/>
  <c r="L37" i="6"/>
  <c r="L40" i="6"/>
  <c r="L59" i="6"/>
  <c r="P60" i="4"/>
  <c r="P61" i="4"/>
  <c r="P62" i="4"/>
  <c r="O81" i="2"/>
  <c r="O93" i="2"/>
  <c r="S51" i="4"/>
  <c r="T51" i="4"/>
  <c r="R26" i="6" s="1"/>
  <c r="P86" i="2"/>
  <c r="P84" i="2"/>
  <c r="J10" i="6" s="1"/>
  <c r="S32" i="4"/>
  <c r="T53" i="4"/>
  <c r="Q19" i="6"/>
  <c r="H7" i="6"/>
  <c r="S87" i="2"/>
  <c r="AE18" i="2"/>
  <c r="AF17" i="2"/>
  <c r="AF18" i="2" s="1"/>
  <c r="S31" i="4"/>
  <c r="T31" i="4"/>
  <c r="J34" i="6"/>
  <c r="J59" i="6"/>
  <c r="H39" i="4" l="1"/>
  <c r="H22" i="4"/>
  <c r="H21" i="4" s="1"/>
  <c r="H68" i="4" s="1"/>
  <c r="J49" i="6"/>
  <c r="K49" i="6" s="1"/>
  <c r="Q26" i="1"/>
  <c r="Q36" i="1" s="1"/>
  <c r="J77" i="2"/>
  <c r="J76" i="2" s="1"/>
  <c r="J58" i="2"/>
  <c r="J51" i="2"/>
  <c r="J31" i="2"/>
  <c r="J28" i="2" s="1"/>
  <c r="J9" i="2"/>
  <c r="J96" i="2" s="1"/>
  <c r="J39" i="4"/>
  <c r="J22" i="4"/>
  <c r="N56" i="5"/>
  <c r="N59" i="5" s="1"/>
  <c r="M56" i="5" s="1"/>
  <c r="M59" i="5" s="1"/>
  <c r="L56" i="5" s="1"/>
  <c r="L59" i="5" s="1"/>
  <c r="K59" i="5" s="1"/>
  <c r="K65" i="5" s="1"/>
  <c r="J59" i="5" s="1"/>
  <c r="J65" i="5" s="1"/>
  <c r="I59" i="5" s="1"/>
  <c r="I65" i="5" s="1"/>
  <c r="H59" i="5" s="1"/>
  <c r="H65" i="5" s="1"/>
  <c r="G59" i="5" s="1"/>
  <c r="G65" i="5" s="1"/>
  <c r="F59" i="5" s="1"/>
  <c r="F65" i="5" s="1"/>
  <c r="E59" i="5" s="1"/>
  <c r="E65" i="5" s="1"/>
  <c r="D59" i="5" s="1"/>
  <c r="D65" i="5" s="1"/>
  <c r="C59" i="5" s="1"/>
  <c r="C65" i="5" s="1"/>
  <c r="O56" i="5"/>
  <c r="O59" i="5" s="1"/>
  <c r="O44" i="5"/>
  <c r="P44" i="5"/>
  <c r="K66" i="5"/>
  <c r="J66" i="5"/>
  <c r="I66" i="5"/>
  <c r="H66" i="5"/>
  <c r="G66" i="5"/>
  <c r="F66" i="5"/>
  <c r="E66" i="5"/>
  <c r="D66" i="5"/>
  <c r="C66" i="5"/>
  <c r="H9" i="2"/>
  <c r="H51" i="2"/>
  <c r="L10" i="6"/>
  <c r="L62" i="6"/>
  <c r="L36" i="6"/>
  <c r="L33" i="6" s="1"/>
  <c r="L45" i="6" s="1"/>
  <c r="T62" i="4"/>
  <c r="P93" i="2"/>
  <c r="P81" i="2"/>
  <c r="T61" i="4"/>
  <c r="T60" i="4"/>
  <c r="T59" i="4"/>
  <c r="T18" i="4"/>
  <c r="I10" i="6"/>
  <c r="K10" i="6" s="1"/>
  <c r="AB18" i="2"/>
  <c r="I34" i="6"/>
  <c r="K34" i="6" s="1"/>
  <c r="J37" i="6"/>
  <c r="Q56" i="1" l="1"/>
  <c r="J21" i="4"/>
  <c r="J68" i="4" s="1"/>
  <c r="H96" i="2"/>
  <c r="P43" i="5"/>
  <c r="M10" i="6"/>
  <c r="O51" i="4"/>
  <c r="N81" i="2"/>
  <c r="H9" i="6"/>
  <c r="Q37" i="4"/>
  <c r="Q55" i="4"/>
  <c r="Q61" i="1" l="1"/>
  <c r="K33" i="10" s="1"/>
  <c r="C5176" i="12"/>
  <c r="C5214" i="12" s="1"/>
  <c r="N43" i="5"/>
  <c r="M43" i="5" s="1"/>
  <c r="L43" i="5" s="1"/>
  <c r="K37" i="5" s="1"/>
  <c r="K43" i="5" s="1"/>
  <c r="J37" i="5" s="1"/>
  <c r="J43" i="5" s="1"/>
  <c r="I37" i="5" s="1"/>
  <c r="I43" i="5" s="1"/>
  <c r="H37" i="5" s="1"/>
  <c r="H43" i="5" s="1"/>
  <c r="G37" i="5" s="1"/>
  <c r="G43" i="5" s="1"/>
  <c r="F37" i="5" s="1"/>
  <c r="F43" i="5" s="1"/>
  <c r="E37" i="5" s="1"/>
  <c r="E43" i="5" s="1"/>
  <c r="D37" i="5" s="1"/>
  <c r="D43" i="5" s="1"/>
  <c r="C37" i="5" s="1"/>
  <c r="C43" i="5" s="1"/>
  <c r="O43" i="5"/>
  <c r="N29" i="5"/>
  <c r="M29" i="5" s="1"/>
  <c r="L29" i="5" s="1"/>
  <c r="K29" i="5" s="1"/>
  <c r="J29" i="5" s="1"/>
  <c r="I29" i="5" s="1"/>
  <c r="H29" i="5" s="1"/>
  <c r="G29" i="5" s="1"/>
  <c r="F29" i="5" s="1"/>
  <c r="E29" i="5" s="1"/>
  <c r="D29" i="5" s="1"/>
  <c r="C29" i="5" s="1"/>
  <c r="O29" i="5"/>
  <c r="P28" i="5"/>
  <c r="O62" i="4"/>
  <c r="O59" i="4"/>
  <c r="O31" i="4"/>
  <c r="O60" i="4"/>
  <c r="O61" i="4"/>
  <c r="N93" i="2"/>
  <c r="I37" i="6"/>
  <c r="H37" i="6"/>
  <c r="P18" i="4"/>
  <c r="P68" i="5" l="1"/>
  <c r="P67" i="5" s="1"/>
  <c r="P71" i="5" s="1"/>
  <c r="C3" i="9"/>
  <c r="K19" i="4"/>
  <c r="C5215" i="12"/>
  <c r="C5216" i="12"/>
  <c r="O28" i="5"/>
  <c r="O6" i="5"/>
  <c r="O3" i="5"/>
  <c r="O18" i="4"/>
  <c r="I47" i="6"/>
  <c r="AD13" i="2"/>
  <c r="AD12" i="2"/>
  <c r="AD11" i="2"/>
  <c r="I40" i="6"/>
  <c r="I36" i="6" s="1"/>
  <c r="I33" i="6" s="1"/>
  <c r="K33" i="6" s="1"/>
  <c r="AC17" i="2"/>
  <c r="AC18" i="2" s="1"/>
  <c r="I64" i="6"/>
  <c r="K64" i="6" s="1"/>
  <c r="I10" i="2"/>
  <c r="K10" i="2"/>
  <c r="I16" i="2"/>
  <c r="I15" i="2" s="1"/>
  <c r="K16" i="2"/>
  <c r="K24" i="2"/>
  <c r="AG24" i="2" s="1"/>
  <c r="I32" i="2"/>
  <c r="N64" i="6"/>
  <c r="N52" i="6"/>
  <c r="M52" i="6"/>
  <c r="J52" i="6"/>
  <c r="I52" i="6"/>
  <c r="N47" i="6"/>
  <c r="M47" i="6"/>
  <c r="J47" i="6"/>
  <c r="K47" i="6" s="1"/>
  <c r="N40" i="6"/>
  <c r="M40" i="6"/>
  <c r="M36" i="6" s="1"/>
  <c r="J40" i="6"/>
  <c r="J36" i="6" s="1"/>
  <c r="J33" i="6" s="1"/>
  <c r="N19" i="6"/>
  <c r="M24" i="6"/>
  <c r="M22" i="6" s="1"/>
  <c r="M19" i="6" s="1"/>
  <c r="J24" i="6"/>
  <c r="J22" i="6" s="1"/>
  <c r="J19" i="6" s="1"/>
  <c r="I24" i="6"/>
  <c r="I22" i="6" s="1"/>
  <c r="N57" i="1"/>
  <c r="N49" i="1"/>
  <c r="N38" i="1"/>
  <c r="N37" i="1"/>
  <c r="N32" i="1"/>
  <c r="N27" i="1"/>
  <c r="N9" i="1"/>
  <c r="N26" i="1" s="1"/>
  <c r="N36" i="1" s="1"/>
  <c r="K65" i="4"/>
  <c r="K63" i="4" s="1"/>
  <c r="I65" i="4"/>
  <c r="I63" i="4" s="1"/>
  <c r="P63" i="4" s="1"/>
  <c r="O100" i="2" s="1"/>
  <c r="K54" i="4"/>
  <c r="I54" i="4"/>
  <c r="K46" i="4"/>
  <c r="K45" i="4" s="1"/>
  <c r="I46" i="4"/>
  <c r="I45" i="4" s="1"/>
  <c r="K41" i="4"/>
  <c r="I41" i="4"/>
  <c r="I40" i="4" s="1"/>
  <c r="K33" i="4"/>
  <c r="K30" i="4" s="1"/>
  <c r="I33" i="4"/>
  <c r="I30" i="4" s="1"/>
  <c r="K27" i="4"/>
  <c r="I27" i="4"/>
  <c r="K24" i="4"/>
  <c r="I24" i="4"/>
  <c r="K88" i="2"/>
  <c r="K83" i="2"/>
  <c r="I83" i="2"/>
  <c r="K78" i="2"/>
  <c r="I78" i="2"/>
  <c r="K70" i="2"/>
  <c r="K69" i="2" s="1"/>
  <c r="AG69" i="2" s="1"/>
  <c r="I70" i="2"/>
  <c r="I69" i="2" s="1"/>
  <c r="O69" i="2" s="1"/>
  <c r="K65" i="2"/>
  <c r="K64" i="2" s="1"/>
  <c r="I65" i="2"/>
  <c r="I64" i="2" s="1"/>
  <c r="K60" i="2"/>
  <c r="K59" i="2" s="1"/>
  <c r="I60" i="2"/>
  <c r="I59" i="2" s="1"/>
  <c r="K52" i="2"/>
  <c r="I52" i="2"/>
  <c r="O52" i="2" s="1"/>
  <c r="K48" i="2"/>
  <c r="AG48" i="2" s="1"/>
  <c r="I48" i="2"/>
  <c r="K42" i="2"/>
  <c r="I42" i="2"/>
  <c r="K37" i="2"/>
  <c r="K31" i="2" s="1"/>
  <c r="I37" i="2"/>
  <c r="H64" i="6"/>
  <c r="C64" i="1"/>
  <c r="AG98" i="2" l="1"/>
  <c r="K15" i="2"/>
  <c r="AG16" i="2"/>
  <c r="P72" i="5"/>
  <c r="K40" i="4"/>
  <c r="K50" i="4"/>
  <c r="K39" i="4" s="1"/>
  <c r="N14" i="6" s="1"/>
  <c r="O10" i="2"/>
  <c r="N28" i="5"/>
  <c r="N6" i="5"/>
  <c r="N3" i="5"/>
  <c r="P40" i="4"/>
  <c r="P54" i="4"/>
  <c r="L14" i="6" s="1"/>
  <c r="O88" i="2"/>
  <c r="O59" i="2"/>
  <c r="L15" i="6"/>
  <c r="L12" i="6"/>
  <c r="M62" i="6"/>
  <c r="S63" i="4"/>
  <c r="AD18" i="2"/>
  <c r="I22" i="4"/>
  <c r="I50" i="4"/>
  <c r="I39" i="4" s="1"/>
  <c r="M42" i="4"/>
  <c r="J45" i="6"/>
  <c r="I77" i="2"/>
  <c r="I76" i="2" s="1"/>
  <c r="K77" i="2"/>
  <c r="O15" i="2"/>
  <c r="O96" i="2" s="1"/>
  <c r="J62" i="6"/>
  <c r="K62" i="6" s="1"/>
  <c r="N36" i="6"/>
  <c r="I19" i="6"/>
  <c r="I45" i="6" s="1"/>
  <c r="K45" i="6" s="1"/>
  <c r="I62" i="6"/>
  <c r="K28" i="2"/>
  <c r="K9" i="2" s="1"/>
  <c r="N56" i="1"/>
  <c r="N61" i="1" s="1"/>
  <c r="N5" i="6" s="1"/>
  <c r="N62" i="6"/>
  <c r="I31" i="2"/>
  <c r="I28" i="2" s="1"/>
  <c r="I9" i="2" s="1"/>
  <c r="I96" i="2" s="1"/>
  <c r="I58" i="2"/>
  <c r="L13" i="6" s="1"/>
  <c r="K58" i="2"/>
  <c r="H41" i="6"/>
  <c r="E6" i="9"/>
  <c r="C4" i="9" l="1"/>
  <c r="L11" i="6"/>
  <c r="L6" i="6" s="1"/>
  <c r="L17" i="6" s="1"/>
  <c r="L63" i="6" s="1"/>
  <c r="P22" i="4"/>
  <c r="K51" i="2"/>
  <c r="K96" i="2" s="1"/>
  <c r="C2" i="9" s="1"/>
  <c r="I9" i="4"/>
  <c r="I51" i="2"/>
  <c r="K9" i="4"/>
  <c r="M5" i="6"/>
  <c r="I21" i="4"/>
  <c r="K21" i="4"/>
  <c r="C7" i="9" l="1"/>
  <c r="C6" i="9"/>
  <c r="P74" i="5"/>
  <c r="M28" i="5"/>
  <c r="M6" i="5"/>
  <c r="M3" i="5"/>
  <c r="P19" i="4"/>
  <c r="J5" i="6"/>
  <c r="P70" i="4"/>
  <c r="K68" i="4"/>
  <c r="K70" i="4" s="1"/>
  <c r="I5" i="6"/>
  <c r="I68" i="4"/>
  <c r="J70" i="4"/>
  <c r="C5" i="9" l="1"/>
  <c r="K5" i="6"/>
  <c r="P71" i="4"/>
  <c r="I70" i="4"/>
  <c r="L28" i="5" l="1"/>
  <c r="L6" i="5"/>
  <c r="L3" i="5"/>
  <c r="J49" i="1"/>
  <c r="G26" i="4"/>
  <c r="V7" i="6" l="1"/>
  <c r="H10" i="6" s="1"/>
  <c r="H34" i="6"/>
  <c r="AA17" i="2"/>
  <c r="AA15" i="2"/>
  <c r="AA14" i="2"/>
  <c r="Z13" i="2"/>
  <c r="AA12" i="2"/>
  <c r="N33" i="6" s="1"/>
  <c r="N45" i="6" s="1"/>
  <c r="Z11" i="2"/>
  <c r="AA10" i="2"/>
  <c r="W18" i="2"/>
  <c r="J38" i="1"/>
  <c r="J37" i="1" s="1"/>
  <c r="H52" i="6"/>
  <c r="H47" i="6"/>
  <c r="H40" i="6"/>
  <c r="H36" i="6" s="1"/>
  <c r="H24" i="6"/>
  <c r="J57" i="1"/>
  <c r="J32" i="1"/>
  <c r="J27" i="1"/>
  <c r="J9" i="1"/>
  <c r="G65" i="4"/>
  <c r="G63" i="4" s="1"/>
  <c r="G54" i="4"/>
  <c r="W54" i="4" s="1"/>
  <c r="G46" i="4"/>
  <c r="G45" i="4" s="1"/>
  <c r="G41" i="4"/>
  <c r="G33" i="4"/>
  <c r="G30" i="4" s="1"/>
  <c r="G27" i="4"/>
  <c r="G24" i="4"/>
  <c r="G88" i="2"/>
  <c r="G83" i="2"/>
  <c r="G78" i="2"/>
  <c r="G70" i="2"/>
  <c r="G69" i="2" s="1"/>
  <c r="G65" i="2"/>
  <c r="G64" i="2" s="1"/>
  <c r="G60" i="2"/>
  <c r="G59" i="2" s="1"/>
  <c r="G52" i="2"/>
  <c r="G48" i="2"/>
  <c r="J15" i="6" s="1"/>
  <c r="G42" i="2"/>
  <c r="G37" i="2"/>
  <c r="G32" i="2"/>
  <c r="G24" i="2"/>
  <c r="G16" i="2"/>
  <c r="G10" i="2"/>
  <c r="P10" i="2" s="1"/>
  <c r="G40" i="4" l="1"/>
  <c r="W41" i="4"/>
  <c r="K28" i="5"/>
  <c r="K6" i="5"/>
  <c r="K3" i="5"/>
  <c r="P59" i="2"/>
  <c r="T10" i="2"/>
  <c r="N10" i="2"/>
  <c r="N52" i="2"/>
  <c r="J12" i="6"/>
  <c r="P52" i="2"/>
  <c r="N88" i="2"/>
  <c r="P88" i="2"/>
  <c r="N59" i="2"/>
  <c r="N69" i="2"/>
  <c r="P69" i="2"/>
  <c r="O40" i="4"/>
  <c r="T40" i="4"/>
  <c r="T54" i="4"/>
  <c r="O54" i="4"/>
  <c r="O63" i="4"/>
  <c r="T63" i="4"/>
  <c r="I15" i="6"/>
  <c r="K15" i="6" s="1"/>
  <c r="I12" i="6"/>
  <c r="G15" i="2"/>
  <c r="S10" i="2"/>
  <c r="M15" i="6"/>
  <c r="N15" i="6"/>
  <c r="Z18" i="2"/>
  <c r="M33" i="6"/>
  <c r="M45" i="6" s="1"/>
  <c r="H12" i="6"/>
  <c r="N12" i="6"/>
  <c r="M12" i="6"/>
  <c r="H33" i="6"/>
  <c r="H15" i="6"/>
  <c r="H22" i="6"/>
  <c r="H19" i="6" s="1"/>
  <c r="AA18" i="2"/>
  <c r="G31" i="2"/>
  <c r="G28" i="2" s="1"/>
  <c r="H62" i="6"/>
  <c r="G58" i="2"/>
  <c r="J13" i="6" s="1"/>
  <c r="G50" i="4"/>
  <c r="G22" i="4"/>
  <c r="W22" i="4" s="1"/>
  <c r="G77" i="2"/>
  <c r="G76" i="2" s="1"/>
  <c r="J26" i="1"/>
  <c r="J36" i="1" s="1"/>
  <c r="J56" i="1" s="1"/>
  <c r="G44" i="6"/>
  <c r="E44" i="6"/>
  <c r="D44" i="6"/>
  <c r="K12" i="6" l="1"/>
  <c r="K71" i="5"/>
  <c r="K72" i="5" s="1"/>
  <c r="J14" i="6"/>
  <c r="F44" i="6"/>
  <c r="P15" i="2"/>
  <c r="AE20" i="2" s="1"/>
  <c r="AE21" i="2" s="1"/>
  <c r="T22" i="4"/>
  <c r="J11" i="6"/>
  <c r="AB19" i="2"/>
  <c r="N15" i="2"/>
  <c r="Q21" i="2" s="1"/>
  <c r="P96" i="2"/>
  <c r="H11" i="6"/>
  <c r="M11" i="6"/>
  <c r="N11" i="6"/>
  <c r="I11" i="6"/>
  <c r="O22" i="4"/>
  <c r="I14" i="6"/>
  <c r="I13" i="6"/>
  <c r="K13" i="6" s="1"/>
  <c r="T15" i="2"/>
  <c r="AC19" i="2" s="1"/>
  <c r="S15" i="2"/>
  <c r="AA19" i="2" s="1"/>
  <c r="G9" i="2"/>
  <c r="Z19" i="2"/>
  <c r="H13" i="6"/>
  <c r="N13" i="6"/>
  <c r="M13" i="6"/>
  <c r="H45" i="6"/>
  <c r="J61" i="1"/>
  <c r="H70" i="4"/>
  <c r="L70" i="4" s="1"/>
  <c r="G51" i="2"/>
  <c r="G39" i="4"/>
  <c r="G64" i="6"/>
  <c r="L39" i="4" l="1"/>
  <c r="L40" i="4" s="1"/>
  <c r="N6" i="6"/>
  <c r="N17" i="6" s="1"/>
  <c r="N63" i="6" s="1"/>
  <c r="K11" i="6"/>
  <c r="K14" i="6"/>
  <c r="J28" i="5"/>
  <c r="J6" i="5"/>
  <c r="J3" i="5"/>
  <c r="N96" i="2"/>
  <c r="AD19" i="2"/>
  <c r="AF19" i="2"/>
  <c r="AE19" i="2"/>
  <c r="H14" i="6"/>
  <c r="H6" i="6" s="1"/>
  <c r="J6" i="6"/>
  <c r="M14" i="6"/>
  <c r="M6" i="6" s="1"/>
  <c r="M17" i="6" s="1"/>
  <c r="M63" i="6" s="1"/>
  <c r="W19" i="2"/>
  <c r="G96" i="2"/>
  <c r="G21" i="4"/>
  <c r="L21" i="4" s="1"/>
  <c r="D4" i="9"/>
  <c r="D3" i="9"/>
  <c r="G19" i="4"/>
  <c r="W19" i="4" s="1"/>
  <c r="W70" i="4" s="1"/>
  <c r="W72" i="4" s="1"/>
  <c r="Y10" i="2"/>
  <c r="X11" i="2"/>
  <c r="X18" i="2" s="1"/>
  <c r="J71" i="5" l="1"/>
  <c r="J72" i="5" s="1"/>
  <c r="O19" i="4"/>
  <c r="O70" i="4" s="1"/>
  <c r="O71" i="4" s="1"/>
  <c r="AD21" i="2"/>
  <c r="I7" i="6"/>
  <c r="K7" i="6" s="1"/>
  <c r="J17" i="6"/>
  <c r="T19" i="4"/>
  <c r="T70" i="4" s="1"/>
  <c r="T71" i="4" s="1"/>
  <c r="G9" i="4"/>
  <c r="H5" i="6"/>
  <c r="H17" i="6" s="1"/>
  <c r="H63" i="6" s="1"/>
  <c r="V12" i="2"/>
  <c r="G7" i="6"/>
  <c r="V11" i="2"/>
  <c r="I6" i="5" l="1"/>
  <c r="I3" i="5"/>
  <c r="I6" i="6"/>
  <c r="I17" i="6" s="1"/>
  <c r="I63" i="6" s="1"/>
  <c r="J63" i="6"/>
  <c r="V18" i="2"/>
  <c r="D7" i="9"/>
  <c r="D6" i="9"/>
  <c r="G68" i="4"/>
  <c r="Y12" i="2"/>
  <c r="G34" i="6"/>
  <c r="U7" i="6"/>
  <c r="G10" i="6" s="1"/>
  <c r="F48" i="2"/>
  <c r="I71" i="5" l="1"/>
  <c r="K63" i="6"/>
  <c r="K17" i="6"/>
  <c r="K6" i="6"/>
  <c r="G70" i="4"/>
  <c r="L68" i="4"/>
  <c r="Y18" i="2"/>
  <c r="D5" i="9"/>
  <c r="E10" i="6"/>
  <c r="E64" i="6"/>
  <c r="E7" i="6"/>
  <c r="R7" i="6"/>
  <c r="D10" i="6" s="1"/>
  <c r="H28" i="5" l="1"/>
  <c r="H6" i="5"/>
  <c r="H3" i="5"/>
  <c r="F10" i="6"/>
  <c r="E18" i="4"/>
  <c r="D18" i="4"/>
  <c r="N18" i="4" l="1"/>
  <c r="H71" i="5"/>
  <c r="H72" i="5" s="1"/>
  <c r="D64" i="6"/>
  <c r="F64" i="6" s="1"/>
  <c r="C9" i="6"/>
  <c r="D7" i="6"/>
  <c r="F7" i="6" s="1"/>
  <c r="G28" i="5" l="1"/>
  <c r="G6" i="5"/>
  <c r="G3" i="5"/>
  <c r="E24" i="6"/>
  <c r="E40" i="6"/>
  <c r="E47" i="6"/>
  <c r="E52" i="6"/>
  <c r="G71" i="5" l="1"/>
  <c r="G72" i="5" s="1"/>
  <c r="E36" i="6"/>
  <c r="E22" i="6"/>
  <c r="E62" i="6"/>
  <c r="D11" i="4"/>
  <c r="F28" i="5" l="1"/>
  <c r="F6" i="5"/>
  <c r="F3" i="5"/>
  <c r="E33" i="6"/>
  <c r="E19" i="6"/>
  <c r="F71" i="5" l="1"/>
  <c r="F72" i="5" s="1"/>
  <c r="E45" i="6"/>
  <c r="C7" i="6"/>
  <c r="C6" i="6" s="1"/>
  <c r="C40" i="6"/>
  <c r="C36" i="6" s="1"/>
  <c r="C33" i="6" s="1"/>
  <c r="C47" i="6"/>
  <c r="I57" i="1"/>
  <c r="E28" i="5" l="1"/>
  <c r="E6" i="5"/>
  <c r="E3" i="5"/>
  <c r="F70" i="2"/>
  <c r="F69" i="2" s="1"/>
  <c r="F16" i="2"/>
  <c r="F15" i="2" s="1"/>
  <c r="I37" i="1"/>
  <c r="I27" i="1"/>
  <c r="I9" i="1"/>
  <c r="F88" i="2"/>
  <c r="F83" i="2"/>
  <c r="F78" i="2"/>
  <c r="F65" i="2"/>
  <c r="F64" i="2" s="1"/>
  <c r="F60" i="2"/>
  <c r="F59" i="2" s="1"/>
  <c r="F52" i="2"/>
  <c r="F42" i="2"/>
  <c r="F37" i="2"/>
  <c r="F32" i="2"/>
  <c r="F24" i="2"/>
  <c r="F65" i="4"/>
  <c r="F63" i="4" s="1"/>
  <c r="G15" i="6" s="1"/>
  <c r="F54" i="4"/>
  <c r="F46" i="4"/>
  <c r="F45" i="4" s="1"/>
  <c r="F41" i="4"/>
  <c r="F40" i="4" s="1"/>
  <c r="F33" i="4"/>
  <c r="F30" i="4" s="1"/>
  <c r="F27" i="4"/>
  <c r="F24" i="4"/>
  <c r="E71" i="5" l="1"/>
  <c r="E72" i="5" s="1"/>
  <c r="G12" i="6"/>
  <c r="R15" i="2"/>
  <c r="Y19" i="2"/>
  <c r="F50" i="4"/>
  <c r="F39" i="4" s="1"/>
  <c r="E4" i="9"/>
  <c r="F10" i="2"/>
  <c r="F31" i="2"/>
  <c r="F28" i="2" s="1"/>
  <c r="I32" i="1"/>
  <c r="I49" i="1"/>
  <c r="F22" i="4"/>
  <c r="G11" i="6" s="1"/>
  <c r="I26" i="1"/>
  <c r="F77" i="2"/>
  <c r="F76" i="2" s="1"/>
  <c r="F58" i="2"/>
  <c r="G13" i="6" s="1"/>
  <c r="D28" i="5" l="1"/>
  <c r="D6" i="5"/>
  <c r="D3" i="5"/>
  <c r="R10" i="2"/>
  <c r="X19" i="2" s="1"/>
  <c r="G14" i="6"/>
  <c r="M39" i="4"/>
  <c r="M40" i="4" s="1"/>
  <c r="V19" i="2"/>
  <c r="F9" i="2"/>
  <c r="C5" i="6"/>
  <c r="E3" i="9"/>
  <c r="E2" i="9"/>
  <c r="I36" i="1"/>
  <c r="I56" i="1" s="1"/>
  <c r="F51" i="2"/>
  <c r="F21" i="4"/>
  <c r="D71" i="5" l="1"/>
  <c r="D72" i="5" s="1"/>
  <c r="I61" i="1"/>
  <c r="F96" i="2"/>
  <c r="F19" i="4"/>
  <c r="E5" i="9"/>
  <c r="F9" i="4" l="1"/>
  <c r="F68" i="4" s="1"/>
  <c r="F70" i="4" s="1"/>
  <c r="N68" i="5"/>
  <c r="N67" i="5" s="1"/>
  <c r="N71" i="5" s="1"/>
  <c r="O68" i="5"/>
  <c r="O67" i="5" s="1"/>
  <c r="O71" i="5" s="1"/>
  <c r="C28" i="5"/>
  <c r="C71" i="5" s="1"/>
  <c r="C72" i="5" s="1"/>
  <c r="C6" i="5"/>
  <c r="C3" i="5"/>
  <c r="G5" i="6"/>
  <c r="C70" i="4"/>
  <c r="O72" i="5" l="1"/>
  <c r="O74" i="5"/>
  <c r="N72" i="5"/>
  <c r="N74" i="5"/>
  <c r="F3" i="9"/>
  <c r="E19" i="4"/>
  <c r="M68" i="5" s="1"/>
  <c r="M67" i="5" s="1"/>
  <c r="M71" i="5" s="1"/>
  <c r="G3" i="9"/>
  <c r="M72" i="5" l="1"/>
  <c r="M74" i="5"/>
  <c r="D19" i="4"/>
  <c r="E5" i="6"/>
  <c r="C52" i="6"/>
  <c r="C62" i="6" s="1"/>
  <c r="D9" i="4" l="1"/>
  <c r="N19" i="4"/>
  <c r="D5" i="6"/>
  <c r="F5" i="6" s="1"/>
  <c r="G52" i="6"/>
  <c r="D52" i="6"/>
  <c r="F52" i="6" s="1"/>
  <c r="G47" i="6"/>
  <c r="D47" i="6"/>
  <c r="F47" i="6" s="1"/>
  <c r="G40" i="6"/>
  <c r="G36" i="6" s="1"/>
  <c r="G33" i="6" s="1"/>
  <c r="D40" i="6"/>
  <c r="F40" i="6" s="1"/>
  <c r="D36" i="6" l="1"/>
  <c r="D62" i="6"/>
  <c r="F62" i="6" s="1"/>
  <c r="G62" i="6"/>
  <c r="D24" i="6"/>
  <c r="G24" i="6"/>
  <c r="G22" i="6" s="1"/>
  <c r="G19" i="6" s="1"/>
  <c r="D22" i="6" l="1"/>
  <c r="F22" i="6" s="1"/>
  <c r="F24" i="6"/>
  <c r="D33" i="6"/>
  <c r="F33" i="6" s="1"/>
  <c r="F36" i="6"/>
  <c r="G45" i="6"/>
  <c r="E88" i="2" l="1"/>
  <c r="M88" i="2" s="1"/>
  <c r="E83" i="2"/>
  <c r="E78" i="2"/>
  <c r="E65" i="2"/>
  <c r="E52" i="2"/>
  <c r="E42" i="2"/>
  <c r="E37" i="2"/>
  <c r="E32" i="2"/>
  <c r="E24" i="2"/>
  <c r="D65" i="4"/>
  <c r="D63" i="4" s="1"/>
  <c r="E54" i="4"/>
  <c r="D54" i="4"/>
  <c r="E46" i="4"/>
  <c r="E45" i="4" s="1"/>
  <c r="D46" i="4"/>
  <c r="D45" i="4" s="1"/>
  <c r="E41" i="4"/>
  <c r="E40" i="4" s="1"/>
  <c r="D41" i="4"/>
  <c r="D40" i="4" s="1"/>
  <c r="D27" i="4"/>
  <c r="N40" i="4" l="1"/>
  <c r="N54" i="4"/>
  <c r="E12" i="6"/>
  <c r="M52" i="2"/>
  <c r="D15" i="6"/>
  <c r="E48" i="2"/>
  <c r="E77" i="2"/>
  <c r="E76" i="2" s="1"/>
  <c r="E64" i="2"/>
  <c r="E16" i="2"/>
  <c r="E31" i="2"/>
  <c r="E28" i="2" s="1"/>
  <c r="E10" i="2"/>
  <c r="M10" i="2" s="1"/>
  <c r="E70" i="2"/>
  <c r="E69" i="2" s="1"/>
  <c r="M69" i="2" s="1"/>
  <c r="D12" i="6"/>
  <c r="E60" i="2"/>
  <c r="E59" i="2" s="1"/>
  <c r="M59" i="2" s="1"/>
  <c r="E65" i="4"/>
  <c r="D24" i="4"/>
  <c r="D22" i="4" s="1"/>
  <c r="D11" i="6" s="1"/>
  <c r="E24" i="4"/>
  <c r="E27" i="4"/>
  <c r="E50" i="4"/>
  <c r="D50" i="4"/>
  <c r="E33" i="4"/>
  <c r="E30" i="4" s="1"/>
  <c r="D33" i="4"/>
  <c r="D30" i="4" s="1"/>
  <c r="F12" i="6" l="1"/>
  <c r="E63" i="4"/>
  <c r="E15" i="2"/>
  <c r="M15" i="2" s="1"/>
  <c r="M96" i="2" s="1"/>
  <c r="E39" i="4"/>
  <c r="D39" i="4"/>
  <c r="D14" i="6" s="1"/>
  <c r="E22" i="4"/>
  <c r="D13" i="6"/>
  <c r="E58" i="2"/>
  <c r="E13" i="6" s="1"/>
  <c r="E11" i="6" l="1"/>
  <c r="F11" i="6" s="1"/>
  <c r="N22" i="4"/>
  <c r="M41" i="4"/>
  <c r="E15" i="6"/>
  <c r="F15" i="6" s="1"/>
  <c r="N63" i="4"/>
  <c r="M99" i="2" s="1"/>
  <c r="F13" i="6"/>
  <c r="G4" i="9"/>
  <c r="E14" i="6"/>
  <c r="F14" i="6" s="1"/>
  <c r="C17" i="6"/>
  <c r="C19" i="6"/>
  <c r="C45" i="6" s="1"/>
  <c r="E9" i="2"/>
  <c r="D21" i="4"/>
  <c r="F4" i="9"/>
  <c r="D19" i="6"/>
  <c r="E51" i="2"/>
  <c r="E21" i="4"/>
  <c r="E9" i="4"/>
  <c r="N70" i="4" l="1"/>
  <c r="N71" i="4" s="1"/>
  <c r="D45" i="6"/>
  <c r="F45" i="6" s="1"/>
  <c r="F19" i="6"/>
  <c r="C63" i="6"/>
  <c r="C67" i="6" s="1"/>
  <c r="C70" i="6" s="1"/>
  <c r="E6" i="6"/>
  <c r="F2" i="9"/>
  <c r="E96" i="2"/>
  <c r="G2" i="9" s="1"/>
  <c r="D6" i="6"/>
  <c r="D17" i="6" s="1"/>
  <c r="G6" i="6"/>
  <c r="E68" i="4"/>
  <c r="E17" i="6" l="1"/>
  <c r="F6" i="6"/>
  <c r="H66" i="6"/>
  <c r="G17" i="6"/>
  <c r="G63" i="6" s="1"/>
  <c r="D63" i="6"/>
  <c r="D67" i="6" s="1"/>
  <c r="E70" i="4"/>
  <c r="G5" i="9"/>
  <c r="D68" i="4"/>
  <c r="D70" i="4" s="1"/>
  <c r="E63" i="6" l="1"/>
  <c r="F63" i="6" s="1"/>
  <c r="F17" i="6"/>
  <c r="D70" i="6"/>
  <c r="H67" i="6"/>
  <c r="F5" i="9"/>
  <c r="J66" i="6" l="1"/>
  <c r="J67" i="6" s="1"/>
  <c r="M66" i="6"/>
  <c r="M67" i="6" s="1"/>
  <c r="M70" i="6" s="1"/>
  <c r="I66" i="6"/>
  <c r="H70" i="6"/>
  <c r="N66" i="6"/>
  <c r="N67" i="6" s="1"/>
  <c r="N70" i="6" s="1"/>
  <c r="G66" i="6"/>
  <c r="E66" i="6"/>
  <c r="I67" i="6" l="1"/>
  <c r="L66" i="6" s="1"/>
  <c r="L67" i="6" s="1"/>
  <c r="L70" i="6" s="1"/>
  <c r="K66" i="6"/>
  <c r="E67" i="6"/>
  <c r="F66" i="6"/>
  <c r="J70" i="6"/>
  <c r="I70" i="6"/>
  <c r="G67" i="6"/>
  <c r="G70" i="6" s="1"/>
  <c r="K67" i="6" l="1"/>
  <c r="E70" i="6"/>
  <c r="F6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tc={B7D32A14-1A21-4DF9-B46D-B0A702D3E321}</author>
  </authors>
  <commentList>
    <comment ref="H78" authorId="0" shapeId="0" xr:uid="{B7D32A14-1A21-4DF9-B46D-B0A702D3E32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Pożyczki Bluematica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tc={05182734-E702-4810-A68C-1CB0F6ADAD38}</author>
    <author>tc={2DCADBAE-6684-4FCA-9600-9788C0BFAB97}</author>
  </authors>
  <commentList>
    <comment ref="H22" authorId="0" shapeId="0" xr:uid="{05182734-E702-4810-A68C-1CB0F6ADAD38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Rezerwy na premie roczne, za rozl. Roczne, urlopowe, na konferencję firmową</t>
      </text>
    </comment>
    <comment ref="H44" authorId="1" shapeId="0" xr:uid="{2DCADBAE-6684-4FCA-9600-9788C0BFAB9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Zaliczka na dywidendę 2023 od Taxaide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tc={11FCAAD7-0A58-42A0-82F7-9E817E306B83}</author>
    <author>tc={1F3800A3-EBCB-44B2-91A6-1ABA353E4D12}</author>
    <author>tc={7436B9DC-828B-40C8-A5CD-75112760CC7C}</author>
    <author>tc={9BCF5F46-5C16-4FF1-8501-BB655ACAC32B}</author>
    <author>tc={CA1E9A94-68CC-4842-AA2B-6FB166CFC29C}</author>
    <author>tc={FED3A969-0EA1-4DC0-8E18-0B591A661D43}</author>
    <author>tc={E3A867A6-8F87-40FC-8FFC-61F6496BCE0F}</author>
  </authors>
  <commentList>
    <comment ref="I7" authorId="0" shapeId="0" xr:uid="{11FCAAD7-0A58-42A0-82F7-9E817E306B8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Amortyzacja + amo. wartości firmy ZCP</t>
      </text>
    </comment>
    <comment ref="I10" authorId="1" shapeId="0" xr:uid="{1F3800A3-EBCB-44B2-91A6-1ABA353E4D12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Aktualizacja aktywów fin.</t>
      </text>
    </comment>
    <comment ref="I34" authorId="2" shapeId="0" xr:uid="{7436B9DC-828B-40C8-A5CD-75112760CC7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ZCP</t>
      </text>
    </comment>
    <comment ref="J34" authorId="3" shapeId="0" xr:uid="{9BCF5F46-5C16-4FF1-8501-BB655ACAC32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Minus Śt z leasingu</t>
      </text>
    </comment>
    <comment ref="I39" authorId="4" shapeId="0" xr:uid="{CA1E9A94-68CC-4842-AA2B-6FB166CFC29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Bluematica</t>
      </text>
    </comment>
    <comment ref="I49" authorId="5" shapeId="0" xr:uid="{FED3A969-0EA1-4DC0-8E18-0B591A661D4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Pożyczki DJ, MP, KG, AP, kredyty na rachunkach</t>
      </text>
    </comment>
    <comment ref="I60" authorId="6" shapeId="0" xr:uid="{E3A867A6-8F87-40FC-8FFC-61F6496BCE0F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Odsetki od kredytu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tc={1AAA82BA-E4C6-459A-9EB0-5459ABD4F2CC}</author>
    <author>tc={1B9EDEBC-2026-4783-9D26-8FC4F94B3F49}</author>
  </authors>
  <commentList>
    <comment ref="C5158" authorId="0" shapeId="0" xr:uid="{1AAA82BA-E4C6-459A-9EB0-5459ABD4F2C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Nie wchodzi tutaj LEASING</t>
      </text>
    </comment>
    <comment ref="E5165" authorId="1" shapeId="0" xr:uid="{1B9EDEBC-2026-4783-9D26-8FC4F94B3F49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Odjęte stąd są składki PFRON i zapisy, które poszły na 7 NKUP </t>
      </text>
    </comment>
  </commentList>
</comments>
</file>

<file path=xl/sharedStrings.xml><?xml version="1.0" encoding="utf-8"?>
<sst xmlns="http://schemas.openxmlformats.org/spreadsheetml/2006/main" count="11396" uniqueCount="7825">
  <si>
    <t>Meritoros S.A.</t>
  </si>
  <si>
    <t>ul. Krowoderska 63B/4</t>
  </si>
  <si>
    <t>31-158 Kraków</t>
  </si>
  <si>
    <t>NIP: 6792963176</t>
  </si>
  <si>
    <t>Bilans</t>
  </si>
  <si>
    <t>Aktywa</t>
  </si>
  <si>
    <t>Lp.</t>
  </si>
  <si>
    <t>Tytuł</t>
  </si>
  <si>
    <t>Stan na dzień 31.12.2022</t>
  </si>
  <si>
    <t>Stan na dzień 31.03.2023</t>
  </si>
  <si>
    <t>Stan na dzień 30.06.2023</t>
  </si>
  <si>
    <t>Stan na dzień 30.09.2023</t>
  </si>
  <si>
    <t>Stan na dzień 31.12.2023</t>
  </si>
  <si>
    <t>Stan na dzień 31.03.2024</t>
  </si>
  <si>
    <t>Stan na dzień 30.06.2024</t>
  </si>
  <si>
    <t>Stan na dzień 30.09.2024</t>
  </si>
  <si>
    <t>Stan na dzień 31.12.2024</t>
  </si>
  <si>
    <t>Mapowanie</t>
  </si>
  <si>
    <t>Q12024</t>
  </si>
  <si>
    <t>04-06</t>
  </si>
  <si>
    <t>Q22024</t>
  </si>
  <si>
    <t>zmiana stanu Q12023/2022</t>
  </si>
  <si>
    <t>Q32023</t>
  </si>
  <si>
    <t>Q42023</t>
  </si>
  <si>
    <t>A</t>
  </si>
  <si>
    <t>AKTYWA TRWAŁE</t>
  </si>
  <si>
    <t>q12024</t>
  </si>
  <si>
    <t>ŚT</t>
  </si>
  <si>
    <t>wnip</t>
  </si>
  <si>
    <t>śt</t>
  </si>
  <si>
    <t>I</t>
  </si>
  <si>
    <t>Wartości niematerialne i prawne</t>
  </si>
  <si>
    <t>070 OBROTY ma</t>
  </si>
  <si>
    <t>amortyzacja ŚT</t>
  </si>
  <si>
    <t>p</t>
  </si>
  <si>
    <t>1</t>
  </si>
  <si>
    <t>Koszty zakończonych prac rozwojowych</t>
  </si>
  <si>
    <t>073 OBROTY MA</t>
  </si>
  <si>
    <t>amortyzacja WNIP</t>
  </si>
  <si>
    <t>2</t>
  </si>
  <si>
    <t>Wartość firmy</t>
  </si>
  <si>
    <t>zakup ŚT i ŚT w bud</t>
  </si>
  <si>
    <t>3</t>
  </si>
  <si>
    <t>Inne wartości niematerialne i prawne</t>
  </si>
  <si>
    <t>020-3, 073-3</t>
  </si>
  <si>
    <t>020 OBROTY WN</t>
  </si>
  <si>
    <t>zakup WNIP</t>
  </si>
  <si>
    <t>4</t>
  </si>
  <si>
    <t>Zaliczki na wartości niematerialne i prawne</t>
  </si>
  <si>
    <t>010 OBROTY MA</t>
  </si>
  <si>
    <t>likwidacja 010</t>
  </si>
  <si>
    <t>II</t>
  </si>
  <si>
    <t>Rzeczowe aktywa trwałe</t>
  </si>
  <si>
    <t>070 OBROTY WN</t>
  </si>
  <si>
    <t>likwidacja 070</t>
  </si>
  <si>
    <t>Środki trwałe</t>
  </si>
  <si>
    <t>leasing</t>
  </si>
  <si>
    <t>a</t>
  </si>
  <si>
    <t>grunty (w tym prawo użytkowania wieczystego gruntu)</t>
  </si>
  <si>
    <t>sprzedaż netto ŚT</t>
  </si>
  <si>
    <t>b</t>
  </si>
  <si>
    <t xml:space="preserve">budynki, lokale, prawa do lokali i obiekty inżynierii lądowej i wodnej </t>
  </si>
  <si>
    <t>razem</t>
  </si>
  <si>
    <t>c</t>
  </si>
  <si>
    <t>urządzenia techniczne i maszyny</t>
  </si>
  <si>
    <t>010-2, 070-2</t>
  </si>
  <si>
    <t>różnica</t>
  </si>
  <si>
    <t>d</t>
  </si>
  <si>
    <t>środki transportu</t>
  </si>
  <si>
    <t>brak zapłaty za ŚT</t>
  </si>
  <si>
    <t>e</t>
  </si>
  <si>
    <t>inne środki trwałe</t>
  </si>
  <si>
    <t>010-4, 070-4</t>
  </si>
  <si>
    <t>zapłata za ŚT</t>
  </si>
  <si>
    <t>Środki trwałe w budowie</t>
  </si>
  <si>
    <t>084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</si>
  <si>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</si>
  <si>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</si>
  <si>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</si>
  <si>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</si>
  <si>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</si>
  <si>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</si>
  <si>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249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</si>
  <si>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</si>
  <si>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</si>
  <si>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</si>
  <si>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</si>
  <si>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</si>
  <si>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</si>
  <si>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</si>
  <si>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</si>
  <si>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</si>
  <si>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</si>
  <si>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</si>
  <si>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</si>
  <si>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038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</si>
  <si>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</si>
  <si>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</si>
  <si>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</si>
  <si>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</si>
  <si>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</si>
  <si>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</si>
  <si>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</si>
  <si>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</si>
  <si>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</si>
  <si>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</si>
  <si>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</si>
  <si>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</si>
  <si>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</si>
  <si>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207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</si>
  <si>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</si>
  <si>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</si>
  <si>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</si>
  <si>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</si>
  <si>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</si>
  <si>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</si>
  <si>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</si>
  <si>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</si>
  <si>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201 minus 281, 282</t>
  </si>
  <si>
    <t>z tytułu podatków, dotacji, ceł, ubezpieczeń społecznych i zdrowotnych oraz innych tytułów publicznoprawnych</t>
  </si>
  <si>
    <t>221-3</t>
  </si>
  <si>
    <t>202, 231, 235</t>
  </si>
  <si>
    <t>dochodzone na drodze sądowej</t>
  </si>
  <si>
    <t>Inwestycje krótkoterminowe</t>
  </si>
  <si>
    <t>Krótkoterminowe aktywa finansowe</t>
  </si>
  <si>
    <t>241-1-2-2 i 3</t>
  </si>
  <si>
    <t>kapitał</t>
  </si>
  <si>
    <t>- inne krótkoterminowe aktywa finansowe</t>
  </si>
  <si>
    <t>odsetki</t>
  </si>
  <si>
    <t>031</t>
  </si>
  <si>
    <t>środki pieniężne i inne aktywa pieniężne</t>
  </si>
  <si>
    <t>- środki pieniężne w kasie i na rachunkach</t>
  </si>
  <si>
    <t>101, 131</t>
  </si>
  <si>
    <t>- inne środki pieniężne</t>
  </si>
  <si>
    <t>- inne aktywa pieniężne</t>
  </si>
  <si>
    <t>Inne inwestycje krótkoterminowe</t>
  </si>
  <si>
    <t>Krótkoterminowe rozliczenia międzyokresowe</t>
  </si>
  <si>
    <t>221-1, 221-4, 649-1-1-KPO, 649-1-1-KPR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</si>
  <si>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</si>
  <si>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</si>
  <si>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</si>
  <si>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</si>
  <si>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</si>
  <si>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</si>
  <si>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</si>
  <si>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</si>
  <si>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803</t>
  </si>
  <si>
    <t>Kapitał (fundusz) zapasowy, w tym:</t>
  </si>
  <si>
    <t>804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</si>
  <si>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</si>
  <si>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</si>
  <si>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</si>
  <si>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</si>
  <si>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</si>
  <si>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</si>
  <si>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</si>
  <si>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</si>
  <si>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</si>
  <si>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</si>
  <si>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</si>
  <si>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</si>
  <si>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</si>
  <si>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</si>
  <si>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</si>
  <si>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</si>
  <si>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</si>
  <si>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</si>
  <si>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</si>
  <si>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</si>
  <si>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</si>
  <si>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suma</t>
  </si>
  <si>
    <t>Wobec jednostek powiązanych</t>
  </si>
  <si>
    <t>241-1</t>
  </si>
  <si>
    <t>Gar</t>
  </si>
  <si>
    <t>Wobec pozostałych jednostek, w których jednostka posiada zaangażowanie w kapitale</t>
  </si>
  <si>
    <t>Ods</t>
  </si>
  <si>
    <t>Wobec pozostałych jednostek</t>
  </si>
  <si>
    <t>Para</t>
  </si>
  <si>
    <t>kredyty i pożyczki</t>
  </si>
  <si>
    <t>z tytułu emisji dłużnych papierów wartościowych</t>
  </si>
  <si>
    <t>Pien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</si>
  <si>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</si>
  <si>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</si>
  <si>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</si>
  <si>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</si>
  <si>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</si>
  <si>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</si>
  <si>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karta</t>
  </si>
  <si>
    <t>rach bież</t>
  </si>
  <si>
    <t>202, 649-1-1-KPR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</si>
  <si>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</si>
  <si>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</si>
  <si>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</si>
  <si>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</si>
  <si>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220, 221-7, 221-3</t>
  </si>
  <si>
    <t>h</t>
  </si>
  <si>
    <t>z tytułu wynagrodzeń</t>
  </si>
  <si>
    <t>231</t>
  </si>
  <si>
    <t>i</t>
  </si>
  <si>
    <t>201, 234, 235</t>
  </si>
  <si>
    <t>Fundusze specjalne</t>
  </si>
  <si>
    <t>Rozliczenia międzyokresowe</t>
  </si>
  <si>
    <t>Ujemna wartość firmy</t>
  </si>
  <si>
    <t>842-4</t>
  </si>
  <si>
    <t xml:space="preserve"> PASYWA RAZEM</t>
  </si>
  <si>
    <t>Sprawdzenie</t>
  </si>
  <si>
    <t>Rachunek zysków i strat  - wersja porównawcza</t>
  </si>
  <si>
    <t>01.01.2022-31.12.2022</t>
  </si>
  <si>
    <t>01.01.2023-31.03.2023</t>
  </si>
  <si>
    <t>01.04.2023-30.06.2023</t>
  </si>
  <si>
    <t>01.07.2023-30.09.2023</t>
  </si>
  <si>
    <t>01.10.2023-31.12.2023</t>
  </si>
  <si>
    <t>01.01.2023-30.06.2023</t>
  </si>
  <si>
    <t>01.01.2023-30.09.2023</t>
  </si>
  <si>
    <t>01.01.2023-31.12.2023</t>
  </si>
  <si>
    <t>01.01.2024-31.03.2024</t>
  </si>
  <si>
    <t>01.04.2024-30.06.2024</t>
  </si>
  <si>
    <t>01.07.2024-30.09.2024</t>
  </si>
  <si>
    <t>01.10.2024-31.12.2024</t>
  </si>
  <si>
    <t>01.01.2024-30.06.2024</t>
  </si>
  <si>
    <t>01.01.2024-30.09.2024</t>
  </si>
  <si>
    <t>01.01.2024-31.12.2024</t>
  </si>
  <si>
    <t>Przychody netto ze sprzedaży i zrównane z nimi, w tym:</t>
  </si>
  <si>
    <t>- od jednostek powiązanych</t>
  </si>
  <si>
    <t>Przychody netto ze sprzedaży produktów</t>
  </si>
  <si>
    <t>701-704</t>
  </si>
  <si>
    <t>762-5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</si>
  <si>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</si>
  <si>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</si>
  <si>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</si>
  <si>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</si>
  <si>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</si>
  <si>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400</t>
  </si>
  <si>
    <t>Zużycie materiałów i energii</t>
  </si>
  <si>
    <t>401</t>
  </si>
  <si>
    <t>Usługi obce</t>
  </si>
  <si>
    <t>402,</t>
  </si>
  <si>
    <t>Podatki i opłaty, w tym:</t>
  </si>
  <si>
    <t>403, 405-7</t>
  </si>
  <si>
    <t>- podatek akcyzowy</t>
  </si>
  <si>
    <t>Wynagrodzenia</t>
  </si>
  <si>
    <t>404</t>
  </si>
  <si>
    <t>Ubezpieczenia społeczne i inne świadczenia, w tym:</t>
  </si>
  <si>
    <t>405 minus 405-7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</si>
  <si>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</si>
  <si>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</si>
  <si>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</si>
  <si>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</si>
  <si>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</si>
  <si>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</si>
  <si>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</si>
  <si>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762-1 minus 761-1</t>
  </si>
  <si>
    <t>Dotacje</t>
  </si>
  <si>
    <t>762-2</t>
  </si>
  <si>
    <t>Aktualizacja wartości aktywów niefinansowych</t>
  </si>
  <si>
    <t>762-8, 762-9</t>
  </si>
  <si>
    <t>Inne przychody operacyjne</t>
  </si>
  <si>
    <t>762 minus 762-8, 762-9</t>
  </si>
  <si>
    <t>E</t>
  </si>
  <si>
    <t>Pozostałe koszty operacyjne</t>
  </si>
  <si>
    <t>Strata z tyłułu rozchodu niefinansowych aktywów trwałych</t>
  </si>
  <si>
    <t>761-1</t>
  </si>
  <si>
    <t>761-5, 761-8</t>
  </si>
  <si>
    <t>Inne koszty operacyjne</t>
  </si>
  <si>
    <t>761 minus 761-1, 761-5, 761-8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</si>
  <si>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</si>
  <si>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</si>
  <si>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</si>
  <si>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</si>
  <si>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</si>
  <si>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</si>
  <si>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</si>
  <si>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</si>
  <si>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752-1</t>
  </si>
  <si>
    <t>Odsetki, w tym:</t>
  </si>
  <si>
    <t>752-2</t>
  </si>
  <si>
    <t>Zysk z tytułu rozchodu aktywów finansowych, w tym:</t>
  </si>
  <si>
    <t>- w jednostkach powiązanych</t>
  </si>
  <si>
    <t>Aktualizacja wartości aktywów finansowych</t>
  </si>
  <si>
    <t>Inne</t>
  </si>
  <si>
    <t>752-5; 752-7 i 751-6</t>
  </si>
  <si>
    <t>H</t>
  </si>
  <si>
    <t>Koszty finansowe</t>
  </si>
  <si>
    <t>751-1</t>
  </si>
  <si>
    <t>- dla jednostek powiązanych</t>
  </si>
  <si>
    <t>Strata z tytułu rozchodu aktywów finansowych, w tym:</t>
  </si>
  <si>
    <t>751-3</t>
  </si>
  <si>
    <t>751-6</t>
  </si>
  <si>
    <t>Zysk (strata) brutto (F+G-H)</t>
  </si>
  <si>
    <t>J</t>
  </si>
  <si>
    <t>Podatek dochodowy</t>
  </si>
  <si>
    <t>ma870</t>
  </si>
  <si>
    <t>Bieżący</t>
  </si>
  <si>
    <t>870-1,870-3</t>
  </si>
  <si>
    <t>podatek w CIT bez żadnych ulg itd.</t>
  </si>
  <si>
    <t>Odroczony</t>
  </si>
  <si>
    <t>870-2</t>
  </si>
  <si>
    <t>K</t>
  </si>
  <si>
    <t>Pozostałe obowiązkowe zmniejszenie zysku (zwiększenia straty)</t>
  </si>
  <si>
    <t>L</t>
  </si>
  <si>
    <t>Zysk (strata) netto (I-J-K)</t>
  </si>
  <si>
    <t>13.02.2025 ok</t>
  </si>
  <si>
    <t>Zestawienie zmian w kapitale (funduszu) własnym</t>
  </si>
  <si>
    <t>I.</t>
  </si>
  <si>
    <t xml:space="preserve">Kapitał (fundusz) własny na początek okresu (BO) </t>
  </si>
  <si>
    <t>- zmiany przyjętych zasad (polityki) rachunkowości </t>
  </si>
  <si>
    <t>- korekty błędów</t>
  </si>
  <si>
    <t>I.a.</t>
  </si>
  <si>
    <t>Kapitał (fundusz) własny na początek okresu (BO), po korektach</t>
  </si>
  <si>
    <t xml:space="preserve">Kapitał (fundusz) podstawowy na początek okresu </t>
  </si>
  <si>
    <t>1.1.</t>
  </si>
  <si>
    <t>Zmiany kapitału (funduszu) podstawowego</t>
  </si>
  <si>
    <t>zwiększenie (z tytułu)</t>
  </si>
  <si>
    <t>- wydania udziałów (emisji akcji)</t>
  </si>
  <si>
    <t>- podniesienie z kapitału zapasowego</t>
  </si>
  <si>
    <t>zmniejszenie (z tytułu)</t>
  </si>
  <si>
    <t>- umorzenie udziałów (akcji)</t>
  </si>
  <si>
    <t>- ......</t>
  </si>
  <si>
    <t>1.2.</t>
  </si>
  <si>
    <t>Kapitał (fundusz) podstawowy na koniec okresu</t>
  </si>
  <si>
    <t>Kapitał (fundusz) zapasowy na początek okresu</t>
  </si>
  <si>
    <t>2.1.</t>
  </si>
  <si>
    <t>Zmiany kapitału (funduszu) zapasowego</t>
  </si>
  <si>
    <t>- emisji akcji powyżej wartości nominalnej</t>
  </si>
  <si>
    <t>- podziału zysku (ustawowo)</t>
  </si>
  <si>
    <t>- podziału zysku (ponad wymaganą ustawowo minimalną wartość)</t>
  </si>
  <si>
    <t>- podział zysku zgodnie z uchwałą zgromadzenia wspólników</t>
  </si>
  <si>
    <t>- pokrycia straty</t>
  </si>
  <si>
    <t>- wypłaty dywidendy</t>
  </si>
  <si>
    <t>- podniesienie kapitału zakładowego</t>
  </si>
  <si>
    <t>- zryczałtowany podatek dochodowy od podniesienia kapitału zakładowego</t>
  </si>
  <si>
    <t>2.2.</t>
  </si>
  <si>
    <t>Stan kapitału (funduszu) zapasowego na koniec okresu</t>
  </si>
  <si>
    <t>Kapitał (fundusz) z aktualizacji wyceny na początek okresu - zmiany przyjętych zasad (polityki) rachunkowości </t>
  </si>
  <si>
    <t>3.1.</t>
  </si>
  <si>
    <t>Zmiany kapitału (funduszu) z aktualizacji wyceny</t>
  </si>
  <si>
    <t>- .......</t>
  </si>
  <si>
    <t>- zbycia środków trwałych</t>
  </si>
  <si>
    <t>- ........</t>
  </si>
  <si>
    <t>3.2.</t>
  </si>
  <si>
    <t>Kapitał (fundusz) z aktualizacji wyceny na koniec okresu</t>
  </si>
  <si>
    <t>Pozostałe kapitały (fundusze) rezerwowe na początek okresu</t>
  </si>
  <si>
    <t>4.1.</t>
  </si>
  <si>
    <t>Zmiany pozostałych kapitałów (funduszy) rezerwowych</t>
  </si>
  <si>
    <t>4.2.</t>
  </si>
  <si>
    <t>Pozostałe kapitały (fundusze) rezerwowe na koniec okresu</t>
  </si>
  <si>
    <t>Zysk (strata) z lat ubiegłych na początek okresu</t>
  </si>
  <si>
    <t>5.1.</t>
  </si>
  <si>
    <t xml:space="preserve">Zysk z lat ubiegłych na początek okresu </t>
  </si>
  <si>
    <t>5.2.</t>
  </si>
  <si>
    <t xml:space="preserve">Zysk z lat ubiegłych na początek okresu, po korektach </t>
  </si>
  <si>
    <t>- podziału zysku z lat ubiegłych</t>
  </si>
  <si>
    <t>- zwiększenie kapitału zapasowego</t>
  </si>
  <si>
    <t>- wypłata dywidendy</t>
  </si>
  <si>
    <t>5.3.</t>
  </si>
  <si>
    <t>Zysk z lat ubiegłych na koniec okresu</t>
  </si>
  <si>
    <t>5.4.</t>
  </si>
  <si>
    <t>Strata z lat ubiegłych na początek okresu (-)</t>
  </si>
  <si>
    <t>5.5.</t>
  </si>
  <si>
    <t>Strata z lat ubiegłych na początek okresu, po korektach</t>
  </si>
  <si>
    <t>- przeniesienie straty z lat ubiegłych do pokrycia</t>
  </si>
  <si>
    <t>5.6.</t>
  </si>
  <si>
    <t>Strata z lat ubiegłych na koniec okresu</t>
  </si>
  <si>
    <t>5.7.</t>
  </si>
  <si>
    <t>Zysk (strata) z lat ubiegłych na koniec okresu</t>
  </si>
  <si>
    <t>6</t>
  </si>
  <si>
    <t>Wynik netto</t>
  </si>
  <si>
    <t>zysk netto</t>
  </si>
  <si>
    <t>strata netto (wielkość ujemna)</t>
  </si>
  <si>
    <t>odpisy z zysku (wielkość ujemna)</t>
  </si>
  <si>
    <t>Kapitał (fundusz) własny na koniec okresu (BZ)</t>
  </si>
  <si>
    <t>Kapitał (fundusz) własny, po uwzględnieniu proponowanego podziału zysku (pokrycia straty)</t>
  </si>
  <si>
    <t>Rachunek przepływów pieniężnych</t>
  </si>
  <si>
    <t>metoda pośrednia</t>
  </si>
  <si>
    <t>JAKI TO OKRES??</t>
  </si>
  <si>
    <t>01.04-30.06</t>
  </si>
  <si>
    <t>Q1 2023</t>
  </si>
  <si>
    <t>Q2</t>
  </si>
  <si>
    <t>Q3</t>
  </si>
  <si>
    <t>Q4</t>
  </si>
  <si>
    <t>Przepływy środków pieniężnych z działalności operacyjnej</t>
  </si>
  <si>
    <t>sprzedaż papierów</t>
  </si>
  <si>
    <t>752-7</t>
  </si>
  <si>
    <t>wartość sprzedanych papierów</t>
  </si>
  <si>
    <t>Korekty razem</t>
  </si>
  <si>
    <t>inne koszty</t>
  </si>
  <si>
    <t>400 +761-9-6+649 leasing</t>
  </si>
  <si>
    <t>Zyski (straty) z tytułu różnic kursowych</t>
  </si>
  <si>
    <t>Odsetki i udziały w zyskach (dywidendy)</t>
  </si>
  <si>
    <t>752-1, 752-2</t>
  </si>
  <si>
    <t>Zysk (strata) z działalności inwestycyjnej</t>
  </si>
  <si>
    <t>odpisy aktualizujące krótkoterm. Aktywa finansowe q42023</t>
  </si>
  <si>
    <t>Zmiana stanu rezerw</t>
  </si>
  <si>
    <t>odpisy aktualizujące krótkoterm. Aktywa finansowe q12024</t>
  </si>
  <si>
    <t>Zmiana stanu zapasów</t>
  </si>
  <si>
    <t>odpisy aktualizujące krótkoterm. Aktywa finansowe q22024</t>
  </si>
  <si>
    <t>7</t>
  </si>
  <si>
    <t>Zmiana stanu należności</t>
  </si>
  <si>
    <t>8</t>
  </si>
  <si>
    <t>Zmiana stanu zobowiązań krótkoterminowych, z wyjątkiem pożyczek i kredytów</t>
  </si>
  <si>
    <t>Q1i2</t>
  </si>
  <si>
    <t>9</t>
  </si>
  <si>
    <t>Zmiana stanu rozliczeń międzyokresowych</t>
  </si>
  <si>
    <t>odsetki zapłacone</t>
  </si>
  <si>
    <t>751-1-2</t>
  </si>
  <si>
    <t>10</t>
  </si>
  <si>
    <t>Inne korekty</t>
  </si>
  <si>
    <t>ods od leasingu</t>
  </si>
  <si>
    <t>751-1-3</t>
  </si>
  <si>
    <t>Przepływy pieniężne netto z działalności operacyjnej (I ± II)</t>
  </si>
  <si>
    <t>odsetki zapłacone pożyczki</t>
  </si>
  <si>
    <t>Przepływy środków pieniężnych z działalności inwestycyjnej</t>
  </si>
  <si>
    <t>Wpływy</t>
  </si>
  <si>
    <t>ZCP</t>
  </si>
  <si>
    <t>Zbycie wartości niematerialnych i prawnych oraz rzeczowych aktywów trwałych</t>
  </si>
  <si>
    <t>762-1</t>
  </si>
  <si>
    <t>Zbycie inwestycji w nieruchomości oraz wartości niematerialne i prawne</t>
  </si>
  <si>
    <t>pożyczki otrzymane</t>
  </si>
  <si>
    <t>odsetki Q1</t>
  </si>
  <si>
    <t>Z aktywów finansowych, w tym:</t>
  </si>
  <si>
    <t>MP</t>
  </si>
  <si>
    <t>ATP</t>
  </si>
  <si>
    <t>KG</t>
  </si>
  <si>
    <t>- zbycie aktywów finansowych</t>
  </si>
  <si>
    <t>DJ</t>
  </si>
  <si>
    <t>- aktualizacja wartości aktywów</t>
  </si>
  <si>
    <t>035</t>
  </si>
  <si>
    <t>kredyty</t>
  </si>
  <si>
    <t>- dywidendy i udziały w zyskach</t>
  </si>
  <si>
    <t>pożyczki udzielone</t>
  </si>
  <si>
    <t>- spłata udzielonych pożyczek krótkoterninowych</t>
  </si>
  <si>
    <t>bluematica</t>
  </si>
  <si>
    <t>- spłata udzielonych pożyczek długoterminowych</t>
  </si>
  <si>
    <t>inventity</t>
  </si>
  <si>
    <t>- odsetki</t>
  </si>
  <si>
    <t>- inne wpływy z aktywów finansowych</t>
  </si>
  <si>
    <t>Inne wpływy inwestycyjne</t>
  </si>
  <si>
    <t>Wydatki</t>
  </si>
  <si>
    <t>Nabycie wartości niematerialnych i prawnych oraz rzeczowych aktywów trwałych</t>
  </si>
  <si>
    <t>010 i 020 WN</t>
  </si>
  <si>
    <t>Inwestycje w nieruchomości oraz wartości niematerialne i prawne</t>
  </si>
  <si>
    <t>Na aktywa finansowe, w tym:</t>
  </si>
  <si>
    <t>- nabycie aktywów finansowych</t>
  </si>
  <si>
    <t>-udzielone pożyczki krótkoterminowe</t>
  </si>
  <si>
    <t>031 WN</t>
  </si>
  <si>
    <t>241-1-2 wn</t>
  </si>
  <si>
    <t>- 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</si>
  <si>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</si>
  <si>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</si>
  <si>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</si>
  <si>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</si>
  <si>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</si>
  <si>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 xml:space="preserve"> MP, KG, AP,DJ + kredyty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</si>
  <si>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</si>
  <si>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</si>
  <si>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</si>
  <si>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</si>
  <si>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 xml:space="preserve">Inne, niż wypłaty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</si>
  <si>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</si>
  <si>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</si>
  <si>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</si>
  <si>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</si>
  <si>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</si>
  <si>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</si>
  <si>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netto z działalności finansowej  (I-II)</t>
  </si>
  <si>
    <t>Przepływy pieniężne netto, razem (A.III ± B.III ± C.III)</t>
  </si>
  <si>
    <t>Bilansowa zmiana stanu środków pieniężnych, w tym:</t>
  </si>
  <si>
    <t>- zmiana stanu środków pieniężnych z tytułu różnic kursowych</t>
  </si>
  <si>
    <t>Środki pieniężne na początek okresu</t>
  </si>
  <si>
    <t>Środki pieniężne na koniec okresu (F±D), w tym:</t>
  </si>
  <si>
    <t>- o ograniczonej możliwości dysponowania</t>
  </si>
  <si>
    <t>Numer</t>
  </si>
  <si>
    <t>Nazwa</t>
  </si>
  <si>
    <t>Przychody kapitałowe</t>
  </si>
  <si>
    <t>400-1</t>
  </si>
  <si>
    <t>Amortyzacja środków trwałych</t>
  </si>
  <si>
    <t>400-1-2</t>
  </si>
  <si>
    <t>Nie stanowiąca KUP</t>
  </si>
  <si>
    <t>400-2</t>
  </si>
  <si>
    <t>Amortyzacja WNiP</t>
  </si>
  <si>
    <t>400-2-2</t>
  </si>
  <si>
    <t>Zużycie materiałów energii</t>
  </si>
  <si>
    <t>401-1</t>
  </si>
  <si>
    <t>Energia</t>
  </si>
  <si>
    <t>401-2</t>
  </si>
  <si>
    <t>Zużycie materiałów pomocniczych</t>
  </si>
  <si>
    <t>401-3</t>
  </si>
  <si>
    <t>Materiały biurowe</t>
  </si>
  <si>
    <t>401-4</t>
  </si>
  <si>
    <t>Wyposażenie</t>
  </si>
  <si>
    <t>401-5</t>
  </si>
  <si>
    <t>Paliwo</t>
  </si>
  <si>
    <t>402</t>
  </si>
  <si>
    <t>402-1</t>
  </si>
  <si>
    <t>Czynsz</t>
  </si>
  <si>
    <t>402-10</t>
  </si>
  <si>
    <t>Koszty związane z eksploatacją samochodu</t>
  </si>
  <si>
    <t>402-12</t>
  </si>
  <si>
    <t>usługi podwykonawców</t>
  </si>
  <si>
    <t>402-13</t>
  </si>
  <si>
    <t>usługi bankowe</t>
  </si>
  <si>
    <t>402-2</t>
  </si>
  <si>
    <t>Usługi transportowe i pocztowe</t>
  </si>
  <si>
    <t>402-3</t>
  </si>
  <si>
    <t>Telekomunikacja</t>
  </si>
  <si>
    <t>402-4</t>
  </si>
  <si>
    <t>usługi informatyczne</t>
  </si>
  <si>
    <t>402-5</t>
  </si>
  <si>
    <t>usługi doradcze</t>
  </si>
  <si>
    <t>402-6</t>
  </si>
  <si>
    <t>rozliczenie prenumerat, polis</t>
  </si>
  <si>
    <t>402-7</t>
  </si>
  <si>
    <t>usługi marketingowe</t>
  </si>
  <si>
    <t>402-8</t>
  </si>
  <si>
    <t>usługi pozostałe</t>
  </si>
  <si>
    <t>402-9</t>
  </si>
  <si>
    <t>usługi szkoleniowe</t>
  </si>
  <si>
    <t>403</t>
  </si>
  <si>
    <t>Podatki i opłaty</t>
  </si>
  <si>
    <t>403-2</t>
  </si>
  <si>
    <t>Podatek od czynności cywilnoprawnych</t>
  </si>
  <si>
    <t>403-6</t>
  </si>
  <si>
    <t>Pozostałe podatki i opłaty</t>
  </si>
  <si>
    <t>404-1</t>
  </si>
  <si>
    <t>wynagrodzenia etatowe</t>
  </si>
  <si>
    <t>404-2</t>
  </si>
  <si>
    <t>wynagrodzenia um. cyw. - praw.</t>
  </si>
  <si>
    <t>405</t>
  </si>
  <si>
    <t>Ubezpieczenia społeczne i inne świadczenia</t>
  </si>
  <si>
    <t>405-1</t>
  </si>
  <si>
    <t>Ub. społ. pracowników</t>
  </si>
  <si>
    <t>405-2</t>
  </si>
  <si>
    <t>badanie lekarskie pracowników</t>
  </si>
  <si>
    <t>405-4</t>
  </si>
  <si>
    <t>pakiety medyczne pracowników</t>
  </si>
  <si>
    <t>405-5</t>
  </si>
  <si>
    <t>karty multisport dla pracowników</t>
  </si>
  <si>
    <t>405-6</t>
  </si>
  <si>
    <t>Pozostałe świadczenia na rzecz pracowników</t>
  </si>
  <si>
    <t>405-7</t>
  </si>
  <si>
    <t>PFRON</t>
  </si>
  <si>
    <t>405-8</t>
  </si>
  <si>
    <t>PPK</t>
  </si>
  <si>
    <t>405-9</t>
  </si>
  <si>
    <t>Koszty BHP</t>
  </si>
  <si>
    <t>406</t>
  </si>
  <si>
    <t>Pozostale koszty rodzajowe</t>
  </si>
  <si>
    <t>406-1</t>
  </si>
  <si>
    <t>Koszty podróży służbowych</t>
  </si>
  <si>
    <t>406-2</t>
  </si>
  <si>
    <t>Inne koszty rodzajowe</t>
  </si>
  <si>
    <t>490</t>
  </si>
  <si>
    <t>Rozliczenie kosztów</t>
  </si>
  <si>
    <t>501</t>
  </si>
  <si>
    <t>501-1</t>
  </si>
  <si>
    <t>koszty bezpośrednie</t>
  </si>
  <si>
    <t>501-1-01</t>
  </si>
  <si>
    <t>koszty biura</t>
  </si>
  <si>
    <t>501-1-02</t>
  </si>
  <si>
    <t>czynsz</t>
  </si>
  <si>
    <t>501-1-03</t>
  </si>
  <si>
    <t>media</t>
  </si>
  <si>
    <t>501-1-04</t>
  </si>
  <si>
    <t>wyposażenie, RMK, amortyzacja</t>
  </si>
  <si>
    <t>501-1-05</t>
  </si>
  <si>
    <t>telekomunikacja, pocztowe, kurierskie</t>
  </si>
  <si>
    <t>501-1-06</t>
  </si>
  <si>
    <t>wynagrodzenie bezpośrednie</t>
  </si>
  <si>
    <t>501-1-07</t>
  </si>
  <si>
    <t>koszty pracownicze pozostałe</t>
  </si>
  <si>
    <t>501-1-08</t>
  </si>
  <si>
    <t>szkolenia i edukacja</t>
  </si>
  <si>
    <t>501-1-09</t>
  </si>
  <si>
    <t>koszty zw. z eksploatacją samochodu</t>
  </si>
  <si>
    <t>501-1-12</t>
  </si>
  <si>
    <t>podróże służbowe</t>
  </si>
  <si>
    <t>501-1-13</t>
  </si>
  <si>
    <t>usługi prawne i doradcze</t>
  </si>
  <si>
    <t>501-1-14</t>
  </si>
  <si>
    <t>pozostałe koszty bezpośrednie</t>
  </si>
  <si>
    <t>501-2</t>
  </si>
  <si>
    <t>koszty pośrednie</t>
  </si>
  <si>
    <t>501-2-01</t>
  </si>
  <si>
    <t>501-2-02</t>
  </si>
  <si>
    <t>501-2-03</t>
  </si>
  <si>
    <t>marketing</t>
  </si>
  <si>
    <t>501-2-04</t>
  </si>
  <si>
    <t>501-2-05</t>
  </si>
  <si>
    <t>audyt wewnętrzny</t>
  </si>
  <si>
    <t>501-2-06</t>
  </si>
  <si>
    <t>usługi prawne, doradcze, audytorskie</t>
  </si>
  <si>
    <t>501-2-07</t>
  </si>
  <si>
    <t>opłaty abonamentowe</t>
  </si>
  <si>
    <t>501-2-08</t>
  </si>
  <si>
    <t>pozostałe koszty pośrednie</t>
  </si>
  <si>
    <t>502</t>
  </si>
  <si>
    <t>oddział Warszawa</t>
  </si>
  <si>
    <t>502-1</t>
  </si>
  <si>
    <t>502-1-01</t>
  </si>
  <si>
    <t>502-1-02</t>
  </si>
  <si>
    <t>502-1-03</t>
  </si>
  <si>
    <t>502-1-04</t>
  </si>
  <si>
    <t>502-1-05</t>
  </si>
  <si>
    <t>502-1-06</t>
  </si>
  <si>
    <t>502-1-07</t>
  </si>
  <si>
    <t>502-1-08</t>
  </si>
  <si>
    <t>502-1-12</t>
  </si>
  <si>
    <t>502-1-13</t>
  </si>
  <si>
    <t>502-1-14</t>
  </si>
  <si>
    <t>502-2</t>
  </si>
  <si>
    <t>502-2-01</t>
  </si>
  <si>
    <t>502-2-02</t>
  </si>
  <si>
    <t>502-2-03</t>
  </si>
  <si>
    <t>502-2-04</t>
  </si>
  <si>
    <t>502-2-05</t>
  </si>
  <si>
    <t>502-2-06</t>
  </si>
  <si>
    <t>502-2-07</t>
  </si>
  <si>
    <t>502-2-08</t>
  </si>
  <si>
    <t>503</t>
  </si>
  <si>
    <t>oddział Rzeszów</t>
  </si>
  <si>
    <t>503-1</t>
  </si>
  <si>
    <t>503-1-01</t>
  </si>
  <si>
    <t>503-1-02</t>
  </si>
  <si>
    <t>503-1-03</t>
  </si>
  <si>
    <t>503-1-04</t>
  </si>
  <si>
    <t>503-1-05</t>
  </si>
  <si>
    <t>503-1-06</t>
  </si>
  <si>
    <t>503-1-07</t>
  </si>
  <si>
    <t>503-1-08</t>
  </si>
  <si>
    <t>503-1-12</t>
  </si>
  <si>
    <t>503-1-14</t>
  </si>
  <si>
    <t>503-2</t>
  </si>
  <si>
    <t>503-2-01</t>
  </si>
  <si>
    <t>503-2-02</t>
  </si>
  <si>
    <t>503-2-03</t>
  </si>
  <si>
    <t>503-2-04</t>
  </si>
  <si>
    <t>503-2-05</t>
  </si>
  <si>
    <t>503-2-06</t>
  </si>
  <si>
    <t>503-2-07</t>
  </si>
  <si>
    <t>503-2-08</t>
  </si>
  <si>
    <t>504</t>
  </si>
  <si>
    <t>504-1</t>
  </si>
  <si>
    <t>504-1-01</t>
  </si>
  <si>
    <t>504-1-02</t>
  </si>
  <si>
    <t>504-1-03</t>
  </si>
  <si>
    <t>504-1-04</t>
  </si>
  <si>
    <t>504-1-05</t>
  </si>
  <si>
    <t>504-1-06</t>
  </si>
  <si>
    <t>504-1-07</t>
  </si>
  <si>
    <t>504-1-08</t>
  </si>
  <si>
    <t>504-1-09</t>
  </si>
  <si>
    <t>504-1-10</t>
  </si>
  <si>
    <t>504-1-13</t>
  </si>
  <si>
    <t>504-1-14</t>
  </si>
  <si>
    <t>504-2</t>
  </si>
  <si>
    <t>504-2-01</t>
  </si>
  <si>
    <t>504-2-02</t>
  </si>
  <si>
    <t>504-2-03</t>
  </si>
  <si>
    <t>504-2-04</t>
  </si>
  <si>
    <t>504-2-05</t>
  </si>
  <si>
    <t>504-2-06</t>
  </si>
  <si>
    <t>504-2-07</t>
  </si>
  <si>
    <t>504-2-08</t>
  </si>
  <si>
    <t>505</t>
  </si>
  <si>
    <t>oddział Katowice</t>
  </si>
  <si>
    <t>505-1</t>
  </si>
  <si>
    <t>505-1-01</t>
  </si>
  <si>
    <t>505-1-02</t>
  </si>
  <si>
    <t>505-1-03</t>
  </si>
  <si>
    <t>505-1-04</t>
  </si>
  <si>
    <t>505-1-05</t>
  </si>
  <si>
    <t>505-1-06</t>
  </si>
  <si>
    <t>505-1-07</t>
  </si>
  <si>
    <t>505-1-08</t>
  </si>
  <si>
    <t>505-1-12</t>
  </si>
  <si>
    <t>505-1-14</t>
  </si>
  <si>
    <t>505-2</t>
  </si>
  <si>
    <t>505-2-01</t>
  </si>
  <si>
    <t>505-2-02</t>
  </si>
  <si>
    <t>505-2-03</t>
  </si>
  <si>
    <t>505-2-04</t>
  </si>
  <si>
    <t>505-2-05</t>
  </si>
  <si>
    <t>505-2-06</t>
  </si>
  <si>
    <t>505-2-07</t>
  </si>
  <si>
    <t>505-2-08</t>
  </si>
  <si>
    <t>506</t>
  </si>
  <si>
    <t>506-1</t>
  </si>
  <si>
    <t>506-1-01</t>
  </si>
  <si>
    <t>506-1-02</t>
  </si>
  <si>
    <t>506-1-03</t>
  </si>
  <si>
    <t>506-1-04</t>
  </si>
  <si>
    <t>506-1-05</t>
  </si>
  <si>
    <t>506-1-06</t>
  </si>
  <si>
    <t>506-1-07</t>
  </si>
  <si>
    <t>506-1-08</t>
  </si>
  <si>
    <t>506-1-09</t>
  </si>
  <si>
    <t>506-1-14</t>
  </si>
  <si>
    <t>506-2</t>
  </si>
  <si>
    <t>506-2-01</t>
  </si>
  <si>
    <t>506-2-02</t>
  </si>
  <si>
    <t>506-2-03</t>
  </si>
  <si>
    <t>506-2-04</t>
  </si>
  <si>
    <t>506-2-05</t>
  </si>
  <si>
    <t>506-2-06</t>
  </si>
  <si>
    <t>506-2-07</t>
  </si>
  <si>
    <t>506-2-08</t>
  </si>
  <si>
    <t>506-2-09</t>
  </si>
  <si>
    <t>507</t>
  </si>
  <si>
    <t>oddział Warszawa Bielany</t>
  </si>
  <si>
    <t>507-1</t>
  </si>
  <si>
    <t>507-1-01</t>
  </si>
  <si>
    <t>507-1-02</t>
  </si>
  <si>
    <t>507-1-03</t>
  </si>
  <si>
    <t>507-1-04</t>
  </si>
  <si>
    <t>507-1-05</t>
  </si>
  <si>
    <t>507-1-06</t>
  </si>
  <si>
    <t>507-1-07</t>
  </si>
  <si>
    <t>507-1-08</t>
  </si>
  <si>
    <t>507-1-12</t>
  </si>
  <si>
    <t>507-1-13</t>
  </si>
  <si>
    <t>507-1-14</t>
  </si>
  <si>
    <t>507-2</t>
  </si>
  <si>
    <t>507-2-01</t>
  </si>
  <si>
    <t>507-2-02</t>
  </si>
  <si>
    <t>507-2-03</t>
  </si>
  <si>
    <t>507-2-04</t>
  </si>
  <si>
    <t>507-2-05</t>
  </si>
  <si>
    <t>507-2-06</t>
  </si>
  <si>
    <t>507-2-07</t>
  </si>
  <si>
    <t>507-2-08</t>
  </si>
  <si>
    <t>508</t>
  </si>
  <si>
    <t>oddział Wrocław</t>
  </si>
  <si>
    <t>508-1</t>
  </si>
  <si>
    <t>508-1-01</t>
  </si>
  <si>
    <t>508-1-02</t>
  </si>
  <si>
    <t>508-1-03</t>
  </si>
  <si>
    <t>508-1-04</t>
  </si>
  <si>
    <t>508-1-05</t>
  </si>
  <si>
    <t>508-1-06</t>
  </si>
  <si>
    <t>508-1-07</t>
  </si>
  <si>
    <t>508-1-08</t>
  </si>
  <si>
    <t>508-1-09</t>
  </si>
  <si>
    <t>508-1-12</t>
  </si>
  <si>
    <t>508-1-14</t>
  </si>
  <si>
    <t>508-2</t>
  </si>
  <si>
    <t>508-2-01</t>
  </si>
  <si>
    <t>508-2-02</t>
  </si>
  <si>
    <t>508-2-03</t>
  </si>
  <si>
    <t>508-2-04</t>
  </si>
  <si>
    <t>508-2-05</t>
  </si>
  <si>
    <t>508-2-06</t>
  </si>
  <si>
    <t>508-2-07</t>
  </si>
  <si>
    <t>508-2-08</t>
  </si>
  <si>
    <t>509</t>
  </si>
  <si>
    <t>oddział Łódź</t>
  </si>
  <si>
    <t>509-1</t>
  </si>
  <si>
    <t>509-1-01</t>
  </si>
  <si>
    <t>509-1-02</t>
  </si>
  <si>
    <t>509-1-03</t>
  </si>
  <si>
    <t>509-1-04</t>
  </si>
  <si>
    <t>509-1-05</t>
  </si>
  <si>
    <t>509-1-06</t>
  </si>
  <si>
    <t>509-1-07</t>
  </si>
  <si>
    <t>509-1-08</t>
  </si>
  <si>
    <t>509-1-09</t>
  </si>
  <si>
    <t>509-1-12</t>
  </si>
  <si>
    <t>509-1-13</t>
  </si>
  <si>
    <t>509-1-14</t>
  </si>
  <si>
    <t>509-2</t>
  </si>
  <si>
    <t>509-2-01</t>
  </si>
  <si>
    <t>509-2-02</t>
  </si>
  <si>
    <t>509-2-03</t>
  </si>
  <si>
    <t>509-2-04</t>
  </si>
  <si>
    <t>509-2-05</t>
  </si>
  <si>
    <t>509-2-06</t>
  </si>
  <si>
    <t>509-2-07</t>
  </si>
  <si>
    <t>509-2-08</t>
  </si>
  <si>
    <t>510-1</t>
  </si>
  <si>
    <t>510-1-01</t>
  </si>
  <si>
    <t>510-1-02</t>
  </si>
  <si>
    <t>510-1-03</t>
  </si>
  <si>
    <t>510-1-04</t>
  </si>
  <si>
    <t>510-1-05</t>
  </si>
  <si>
    <t>510-1-06</t>
  </si>
  <si>
    <t>510-1-08</t>
  </si>
  <si>
    <t>510-1-09</t>
  </si>
  <si>
    <t>510-1-12</t>
  </si>
  <si>
    <t>510-1-13</t>
  </si>
  <si>
    <t>510-1-14</t>
  </si>
  <si>
    <t>510-2</t>
  </si>
  <si>
    <t>510-2-01</t>
  </si>
  <si>
    <t>510-2-02</t>
  </si>
  <si>
    <t>510-2-03</t>
  </si>
  <si>
    <t>510-2-04</t>
  </si>
  <si>
    <t>510-2-05</t>
  </si>
  <si>
    <t>510-2-06</t>
  </si>
  <si>
    <t>510-2-07</t>
  </si>
  <si>
    <t>510-2-08</t>
  </si>
  <si>
    <t>511</t>
  </si>
  <si>
    <t>oddział Wirtualny_I</t>
  </si>
  <si>
    <t>511-1</t>
  </si>
  <si>
    <t>511-1-01</t>
  </si>
  <si>
    <t>511-1-04</t>
  </si>
  <si>
    <t>511-1-05</t>
  </si>
  <si>
    <t>511-1-06</t>
  </si>
  <si>
    <t>511-1-07</t>
  </si>
  <si>
    <t>511-1-08</t>
  </si>
  <si>
    <t>511-1-14</t>
  </si>
  <si>
    <t>511-2</t>
  </si>
  <si>
    <t>511-2-01</t>
  </si>
  <si>
    <t>511-2-02</t>
  </si>
  <si>
    <t>511-2-03</t>
  </si>
  <si>
    <t>511-2-04</t>
  </si>
  <si>
    <t>511-2-05</t>
  </si>
  <si>
    <t>511-2-06</t>
  </si>
  <si>
    <t>511-2-07</t>
  </si>
  <si>
    <t>511-2-08</t>
  </si>
  <si>
    <t>512</t>
  </si>
  <si>
    <t>oddział BPO</t>
  </si>
  <si>
    <t>512-1</t>
  </si>
  <si>
    <t>512-1-01</t>
  </si>
  <si>
    <t>512-1-02</t>
  </si>
  <si>
    <t>512-1-03</t>
  </si>
  <si>
    <t>512-1-04</t>
  </si>
  <si>
    <t>512-1-05</t>
  </si>
  <si>
    <t>512-1-13</t>
  </si>
  <si>
    <t>512-1-14</t>
  </si>
  <si>
    <t>590</t>
  </si>
  <si>
    <t>koszty Zarządu</t>
  </si>
  <si>
    <t>590-01</t>
  </si>
  <si>
    <t>590-02</t>
  </si>
  <si>
    <t>590-03</t>
  </si>
  <si>
    <t>590-04</t>
  </si>
  <si>
    <t>590-05</t>
  </si>
  <si>
    <t>590-06</t>
  </si>
  <si>
    <t>wynagrodzenia bezpośrednie</t>
  </si>
  <si>
    <t>590-07</t>
  </si>
  <si>
    <t>590-08</t>
  </si>
  <si>
    <t>590-09</t>
  </si>
  <si>
    <t>koszty zw. z ekspoatacją samochodu</t>
  </si>
  <si>
    <t>590-10</t>
  </si>
  <si>
    <t>590-12</t>
  </si>
  <si>
    <t>590-13</t>
  </si>
  <si>
    <t>590-14</t>
  </si>
  <si>
    <t>usługi rozwojowe</t>
  </si>
  <si>
    <t>701</t>
  </si>
  <si>
    <t>Przychody ze sprzedaży usług księgowych</t>
  </si>
  <si>
    <t>701-01</t>
  </si>
  <si>
    <t>Kraków</t>
  </si>
  <si>
    <t>701-01-5C</t>
  </si>
  <si>
    <t>5C SPÓŁKA Z OGRANICZONĄ ODPOWIEDZIALNOŚCIĄ</t>
  </si>
  <si>
    <t>701-01-AKADEMIA_UAV</t>
  </si>
  <si>
    <t>AKADEMIA UAV SPÓŁKA Z OGRANICZONĄ</t>
  </si>
  <si>
    <t>701-01-AMORIM_FLORIANO</t>
  </si>
  <si>
    <t>ANDRÉ AMORIM FLORIANO ONLINE TRAINING</t>
  </si>
  <si>
    <t>701-01-ANACIK_KRYZA</t>
  </si>
  <si>
    <t>Anacik-Kryza Agata</t>
  </si>
  <si>
    <t>701-01-AVADAVAT</t>
  </si>
  <si>
    <t>Avadavat Sp. z o.o.</t>
  </si>
  <si>
    <t>701-01-BATKO</t>
  </si>
  <si>
    <t>Batko Tomasz</t>
  </si>
  <si>
    <t>701-01-BĘBEN</t>
  </si>
  <si>
    <t>Łukasz Bęben Acan</t>
  </si>
  <si>
    <t>701-01-BHL</t>
  </si>
  <si>
    <t>BHL SPÓŁKA Z OGRANICZONĄ ODPOWIEDZIALNOŚCIĄ</t>
  </si>
  <si>
    <t>701-01-BIEGUN</t>
  </si>
  <si>
    <t>Space Cat Labs Marcin Biegun</t>
  </si>
  <si>
    <t>701-01-BIELAŃSKI</t>
  </si>
  <si>
    <t>Bielański, Składowska adwokaci, radcowie prawni</t>
  </si>
  <si>
    <t>701-01-BIERNACKI</t>
  </si>
  <si>
    <t>Biernacki C. Mimetical</t>
  </si>
  <si>
    <t>701-01-BIRNBACH_D</t>
  </si>
  <si>
    <t>Daniel Birnbach</t>
  </si>
  <si>
    <t>701-01-BLAK_M</t>
  </si>
  <si>
    <t>MICHAŁ BLAK</t>
  </si>
  <si>
    <t>701-01-BLAK_RAHIM</t>
  </si>
  <si>
    <t>Rahim Blak</t>
  </si>
  <si>
    <t>701-01-BLAZ_K</t>
  </si>
  <si>
    <t>Kamil Błaż</t>
  </si>
  <si>
    <t>701-01-BLDG</t>
  </si>
  <si>
    <t>BLDG Sp. z o.o. Sp.K.</t>
  </si>
  <si>
    <t>701-01-BLDG_SPZOO</t>
  </si>
  <si>
    <t>BLDG Sp. z o.o.</t>
  </si>
  <si>
    <t>701-01-BLESZYŃSKI</t>
  </si>
  <si>
    <t xml:space="preserve">Kancelaria Radcy Prawnego </t>
  </si>
  <si>
    <t>701-01-BLUE_ARROW</t>
  </si>
  <si>
    <t>Blue Arrow SP. z o.o.</t>
  </si>
  <si>
    <t>701-01-BOCHENEK</t>
  </si>
  <si>
    <t>Bochenek Piotr EnterLink</t>
  </si>
  <si>
    <t>701-01-BOKSA</t>
  </si>
  <si>
    <t>Artur Boksa IT Services</t>
  </si>
  <si>
    <t>701-01-BOLEK_P</t>
  </si>
  <si>
    <t>SAVAS IT SOLUTIONS PAWEŁ BOLEK</t>
  </si>
  <si>
    <t>701-01-BOZYK</t>
  </si>
  <si>
    <t>Bożyk Rafał Erbo</t>
  </si>
  <si>
    <t>701-01-BURCZYK_P</t>
  </si>
  <si>
    <t>Burczyk Przemysław IT Services</t>
  </si>
  <si>
    <t>701-01-CHMURA_I_PARTNERZY</t>
  </si>
  <si>
    <t>CHMURA I PARTNERZY RADCOWIE PRAWNI SPÓŁKA</t>
  </si>
  <si>
    <t>701-01-CONSONANCE</t>
  </si>
  <si>
    <t>CARDIOMATICS SP. Z O.O.</t>
  </si>
  <si>
    <t>701-01-CONSONANCE_SOLUTIONS</t>
  </si>
  <si>
    <t>CONSONANCE SOLUTIONS SPÓŁKA Z OGRANICZONĄ</t>
  </si>
  <si>
    <t>701-01-COP_CEWLINO</t>
  </si>
  <si>
    <t>COP CEWLINO SPÓŁKA Z OGRANICZONĄ</t>
  </si>
  <si>
    <t>701-01-COP_WOLA_ROWSKA</t>
  </si>
  <si>
    <t>COP WOLA ROWSKA SPÓŁKA Z OGRANICZONĄ</t>
  </si>
  <si>
    <t>701-01-COPERNIC</t>
  </si>
  <si>
    <t>COPERNIC SPÓŁKA Z OGRANICZONĄ ODPOWIEDZIALNOŚCIĄ</t>
  </si>
  <si>
    <t>701-01-COPERNIC_BIG</t>
  </si>
  <si>
    <t>COPERNIC BIG SPÓŁKA Z OGRANICZONĄ</t>
  </si>
  <si>
    <t>701-01-COPERNIC_BLACK</t>
  </si>
  <si>
    <t xml:space="preserve">Copernic Black Sp. z o.o. </t>
  </si>
  <si>
    <t>701-01-COPERNIC_CONNECT</t>
  </si>
  <si>
    <t>COPERNIC CONNECT SPÓŁKA Z OGRANICZONĄ</t>
  </si>
  <si>
    <t>701-01-COPERNIC_CONSTRACTIO</t>
  </si>
  <si>
    <t xml:space="preserve">COPERNIC CONSTRUCTION SPÓŁKA Z OGRANICZONĄ </t>
  </si>
  <si>
    <t>701-01-COPERNIC_GO</t>
  </si>
  <si>
    <t>COPERNIC GO SPÓŁKA Z OGRANICZONĄ</t>
  </si>
  <si>
    <t>701-01-COPERNIC_PPA</t>
  </si>
  <si>
    <t>Copernic PPA spółka w organizacji</t>
  </si>
  <si>
    <t>701-01-COPERNIC_STORAGE</t>
  </si>
  <si>
    <t>COPERNIC STORAGE SPÓŁKA Z OGRANICZONĄ</t>
  </si>
  <si>
    <t>701-01-CRAGSPORT</t>
  </si>
  <si>
    <t>CRAG SPORT BARTŁOMIEJ KLOCEK, MICHAŁ MATREJEK</t>
  </si>
  <si>
    <t>701-01-CZERWIŃSKI</t>
  </si>
  <si>
    <t>Czerwiński Tadeusz F.H.U. PICTI</t>
  </si>
  <si>
    <t>701-01-DAVYDENKO_I</t>
  </si>
  <si>
    <t>Igor Davydenko</t>
  </si>
  <si>
    <t>701-01-DHC</t>
  </si>
  <si>
    <t>DHC Business Solutions Sp.z o.o.</t>
  </si>
  <si>
    <t>701-01-DM_INFRA</t>
  </si>
  <si>
    <t>DM INFRA SPÓŁKA Z OGRANICZONĄ ODPOWIEDZIALNOŚCIĄ</t>
  </si>
  <si>
    <t>701-01-DUKAJ</t>
  </si>
  <si>
    <t>Jacek Dukaj</t>
  </si>
  <si>
    <t>701-01-EDRONE</t>
  </si>
  <si>
    <t>EDRONE SPÓŁKA Z OGRANICZONĄ ODPOWIEDZIALNOŚCIĄ</t>
  </si>
  <si>
    <t>701-01-EKN</t>
  </si>
  <si>
    <t>EK&amp;N POLSKA SPÓŁKA Z OGRANICZONĄ</t>
  </si>
  <si>
    <t>701-01-ENETECH</t>
  </si>
  <si>
    <t>Enetech Sp. z o.o.</t>
  </si>
  <si>
    <t>701-01-EPOLSKA</t>
  </si>
  <si>
    <t>EPOLSKA SPÓŁKA Z OGRANICZONĄ ODPOWIEDZIALNOŚCIĄ</t>
  </si>
  <si>
    <t>701-01-FEED_OCTOPUS</t>
  </si>
  <si>
    <t>FEED OCTOPUS SPÓŁKA Z OGRANICZONĄ</t>
  </si>
  <si>
    <t>701-01-GADEK_M</t>
  </si>
  <si>
    <t>Michał Gądek Kancelaria Radcy Prawnego</t>
  </si>
  <si>
    <t>701-01-GAJDZIŃSKI_K</t>
  </si>
  <si>
    <t>Kamil Gajdziński</t>
  </si>
  <si>
    <t>701-01-GAWINECKA</t>
  </si>
  <si>
    <t>Gawinecka Monika</t>
  </si>
  <si>
    <t>701-01-GLIER</t>
  </si>
  <si>
    <t>Artur Glier Quad Espresso Labs</t>
  </si>
  <si>
    <t>701-01-GM_PARTNERS</t>
  </si>
  <si>
    <t>GM PARTNERS SPÓŁKA Z OGRANICZONĄ</t>
  </si>
  <si>
    <t>701-01-GRUDZIŃSKA</t>
  </si>
  <si>
    <t xml:space="preserve">Grudzińska-Sarna Anna Jedzenie Jest Piękne </t>
  </si>
  <si>
    <t>701-01-GRUNT</t>
  </si>
  <si>
    <t>Grunt Paweł SkyTel</t>
  </si>
  <si>
    <t>701-01-HD</t>
  </si>
  <si>
    <t>HD Cosmetics Sp. z o.o.</t>
  </si>
  <si>
    <t>701-01-HIDROCAST</t>
  </si>
  <si>
    <t>HIDROCAST SPÓŁKA Z OGRANICZONĄ ODPOWIEDZIALNOŚCIĄ</t>
  </si>
  <si>
    <t>701-01-HOFFMAN</t>
  </si>
  <si>
    <t>Hoffman Jan Kancelaria Radcy Prawnego</t>
  </si>
  <si>
    <t>701-01-HOLD_CO_KKEM</t>
  </si>
  <si>
    <t>HOLD CO KKEM SPÓŁKA Z OGRANICZONĄ</t>
  </si>
  <si>
    <t>701-01-HUBKA</t>
  </si>
  <si>
    <t>Hubka Izabela KEYKO</t>
  </si>
  <si>
    <t>701-01-HYBRIDABLE</t>
  </si>
  <si>
    <t>HYBRIDABLE SPÓŁKA Z OGRANICZONĄ ODPOWIEDZIALNOŚCIĄ</t>
  </si>
  <si>
    <t>701-01-IUTUS</t>
  </si>
  <si>
    <t>IUTUS ADWOKACI I RADCOWIE PRAWNI - PILCH I MACNAR</t>
  </si>
  <si>
    <t>701-01-JAMROZ_P</t>
  </si>
  <si>
    <t>Piotr Jamróz</t>
  </si>
  <si>
    <t>701-01-JAMROZY_J</t>
  </si>
  <si>
    <t>Justyna Jamrozy AIT</t>
  </si>
  <si>
    <t>701-01-JEDNAKA_WIOLETA_</t>
  </si>
  <si>
    <t>Wioleta Jednaka</t>
  </si>
  <si>
    <t>701-01-KACZMARCZYK</t>
  </si>
  <si>
    <t>Kaczmarczyk Piotr Sap Support</t>
  </si>
  <si>
    <t>701-01-KAPAŁA</t>
  </si>
  <si>
    <t>PolCro Aneta Kapała</t>
  </si>
  <si>
    <t>701-01-KIELTYKA_A</t>
  </si>
  <si>
    <t>ANNA KIEŁTYKA</t>
  </si>
  <si>
    <t>701-01-KLEEN_TEX</t>
  </si>
  <si>
    <t>KLEEN - TEX POLSKA SPÓŁKA Z OGRANICZONĄ</t>
  </si>
  <si>
    <t>701-01-KŁAPYTA</t>
  </si>
  <si>
    <t>JMK Joanna Kłapyta</t>
  </si>
  <si>
    <t>701-01-KOSIOROWSKI</t>
  </si>
  <si>
    <t>Kosiorowski Łukasz K-Soft</t>
  </si>
  <si>
    <t>701-01-KRUPA_A</t>
  </si>
  <si>
    <t>Krupa Arkadiusz</t>
  </si>
  <si>
    <t>701-01-KRYSTIAN_ANDRUSZEK</t>
  </si>
  <si>
    <t>Krystian Andruszek</t>
  </si>
  <si>
    <t>701-01-KSEPKO_D</t>
  </si>
  <si>
    <t>Dominika Ksepko Doradztwo Podatkowe</t>
  </si>
  <si>
    <t>701-01-KULCHYTSKY</t>
  </si>
  <si>
    <t>Kulchytsky Jurij Programix</t>
  </si>
  <si>
    <t>701-01-KURKOWSKA_K</t>
  </si>
  <si>
    <t>KAMILA KURKOWSKA Ogródek Krasnoludków</t>
  </si>
  <si>
    <t>701-01-KURKOWSKI_P</t>
  </si>
  <si>
    <t>PAWEŁ KURKOWSKI OGRÓDEK KRASNOLUDKÓW</t>
  </si>
  <si>
    <t>701-01-LATOUR</t>
  </si>
  <si>
    <t>Latour Sp. z o.o.</t>
  </si>
  <si>
    <t>701-01-MADEJ_ŁUKASZ</t>
  </si>
  <si>
    <t>Łukasz Madej - RPA Solutions</t>
  </si>
  <si>
    <t>701-01-MAJTA</t>
  </si>
  <si>
    <t>Majta K. Lambda Fizz</t>
  </si>
  <si>
    <t>701-01-MALITA</t>
  </si>
  <si>
    <t>PIOTR MALITA BRIEF HUNTER</t>
  </si>
  <si>
    <t>701-01-MAŃKA</t>
  </si>
  <si>
    <t>Mańka Tomasz</t>
  </si>
  <si>
    <t>701-01-MAR_GREG</t>
  </si>
  <si>
    <t>MAR - GREG SPÓŁKA Z OGRANICZONĄ ODPOWIEDZIALNOŚCIĄ</t>
  </si>
  <si>
    <t>701-01-MARCINKOWSKI_M</t>
  </si>
  <si>
    <t>ManageM MARCIN MARCINKOWSKI</t>
  </si>
  <si>
    <t>701-01-MARKETING_INNOVATION</t>
  </si>
  <si>
    <t>MF CC POLAND SPÓŁKA Z OGRANICZONĄ</t>
  </si>
  <si>
    <t>701-01-MARKOWICZ</t>
  </si>
  <si>
    <t>Markowicz Marcin Kancelaria Radcy Prawnego</t>
  </si>
  <si>
    <t>701-01-MENDRELA_M</t>
  </si>
  <si>
    <t>LOOMSOFT MACIEJ MENDRELA</t>
  </si>
  <si>
    <t>701-01-MIKOSZ_E</t>
  </si>
  <si>
    <t>EMMANUELLE MIKOSZ EMROD</t>
  </si>
  <si>
    <t>701-01-MLYNARCZYK_K</t>
  </si>
  <si>
    <t>Kamil Młynarczyk</t>
  </si>
  <si>
    <t>701-01-MOSAICO</t>
  </si>
  <si>
    <t>MOSAICO SPÓŁKA Z OGRANICZONĄ ODPOWIEDZIALNOŚCIĄ</t>
  </si>
  <si>
    <t>701-01-NIEMTUR</t>
  </si>
  <si>
    <t>Niemtur Bartłomiej Bitbotany</t>
  </si>
  <si>
    <t>701-01-NLM</t>
  </si>
  <si>
    <t>NLM Holding Sp. z o.o.</t>
  </si>
  <si>
    <t>701-01-OBROK</t>
  </si>
  <si>
    <t>Anomaly Softworks Paweł Obrok</t>
  </si>
  <si>
    <t>701-01-OETTINGEN_J</t>
  </si>
  <si>
    <t xml:space="preserve">Oettingen Jakub Instytut Seksuologii </t>
  </si>
  <si>
    <t>701-01-OKONSKA_</t>
  </si>
  <si>
    <t>KATARZYNA OKOŃSKA KANCELARIA RADCY PRAWNEGO</t>
  </si>
  <si>
    <t>701-01-OXYTREE</t>
  </si>
  <si>
    <t>OXYTREE SOLUTIONS POLAND SPÓŁKA Z OGRANICZONĄ</t>
  </si>
  <si>
    <t>701-01-PACIOREK</t>
  </si>
  <si>
    <t>LA LA BOW RAFAŁ PACIOREK</t>
  </si>
  <si>
    <t>701-01-PASTERNAK</t>
  </si>
  <si>
    <t>Pasternak Kamil Software Development</t>
  </si>
  <si>
    <t>701-01-PAVIMENTAL</t>
  </si>
  <si>
    <t>Pavimental Polska Sp. z o.o.</t>
  </si>
  <si>
    <t>701-01-PLAZIAK</t>
  </si>
  <si>
    <t>Płaziak Łukasz</t>
  </si>
  <si>
    <t>701-01-PORADA</t>
  </si>
  <si>
    <t>Porada Dawid STH Group</t>
  </si>
  <si>
    <t>701-01-PROMOGIRLS</t>
  </si>
  <si>
    <t>PromoGirls Sp.z o.o.</t>
  </si>
  <si>
    <t>701-01-PROMOHOLDING_SALES</t>
  </si>
  <si>
    <t>PromoTraffic Services Sp. z o.o.</t>
  </si>
  <si>
    <t>701-01-PROMOHOLDING_SERVICE</t>
  </si>
  <si>
    <t>Promoholding Services Sp. z o.o.</t>
  </si>
  <si>
    <t>701-01-PROMOHOLDING1</t>
  </si>
  <si>
    <t>PromoHolding Sp. z o.o.</t>
  </si>
  <si>
    <t>701-01-PROMOPIXEL</t>
  </si>
  <si>
    <t>PromoPixel Sp. z o.o.</t>
  </si>
  <si>
    <t>701-01-PROMOTECHNOLOGY</t>
  </si>
  <si>
    <t>PROMOTECHNOLOGY SPÓŁKA Z OGRANICZONĄ</t>
  </si>
  <si>
    <t>701-01-PROMOTRAFFIC</t>
  </si>
  <si>
    <t>PromoTraffic  Sp.z o.o.</t>
  </si>
  <si>
    <t>701-01-PRZENZAK</t>
  </si>
  <si>
    <t>Przenzak Mateusz Stellarsoft</t>
  </si>
  <si>
    <t>701-01-PUSH</t>
  </si>
  <si>
    <t>PushPushGo Sp. z o.o.</t>
  </si>
  <si>
    <t>701-01-RESIAK</t>
  </si>
  <si>
    <t>Jan Resiak - Juicy Source</t>
  </si>
  <si>
    <t>701-01-REZEK</t>
  </si>
  <si>
    <t>Rezek Shadi Nevolution</t>
  </si>
  <si>
    <t>701-01-ROMANOWSKA</t>
  </si>
  <si>
    <t>Teresa Romanowska Re:view</t>
  </si>
  <si>
    <t>701-01-ROZUM_K</t>
  </si>
  <si>
    <t>Kamil Rozum IT brains</t>
  </si>
  <si>
    <t>701-01-ROZUM_M</t>
  </si>
  <si>
    <t>Marcin Rozum MRTechnology</t>
  </si>
  <si>
    <t>701-01-SAPIENCY</t>
  </si>
  <si>
    <t>SAPIENCY SPÓŁKA Z OGRANICZONĄ ODPOWIEDZIALNOŚCIĄ</t>
  </si>
  <si>
    <t>701-01-SAVOSTYTSKYI_A</t>
  </si>
  <si>
    <t>Anton Savostytskyi</t>
  </si>
  <si>
    <t>701-01-SCIURKA_D</t>
  </si>
  <si>
    <t>SKORPIUS DESIGN DAWID ŚCIURKA</t>
  </si>
  <si>
    <t>701-01-SH3_</t>
  </si>
  <si>
    <t>SH3 SPÓŁKA Z OGRANICZONĄ ODPOWIEDZIALNOŚCIĄ</t>
  </si>
  <si>
    <t>701-01-SIENKO_SZ</t>
  </si>
  <si>
    <t>2S INVEST SZYMON SIEŃKO</t>
  </si>
  <si>
    <t>701-01-SIETE</t>
  </si>
  <si>
    <t>SIETE SPÓŁKA Z OGRANICZONĄ ODPOWIEDZIALNOŚCIĄ</t>
  </si>
  <si>
    <t>701-01-SINOMA_SP__Z_O_O_</t>
  </si>
  <si>
    <t>Sinoma Sp. z o.o.</t>
  </si>
  <si>
    <t>701-01-SKALSKI</t>
  </si>
  <si>
    <t>Piotr Skalski Softmax</t>
  </si>
  <si>
    <t>701-01-SMARTL</t>
  </si>
  <si>
    <t>Smartl Sp. z o.o.</t>
  </si>
  <si>
    <t>701-01-SMYRDEK</t>
  </si>
  <si>
    <t>DevelopYourself Przemysław Smyrdek</t>
  </si>
  <si>
    <t>701-01-SOJKA_M</t>
  </si>
  <si>
    <t>UXLAB MARIUSZ SOJKA</t>
  </si>
  <si>
    <t>701-01-SOSNOWSKI</t>
  </si>
  <si>
    <t>Sosnowski Mariusz MS INCOGNITO</t>
  </si>
  <si>
    <t>701-01-SOSNOWSKI_R</t>
  </si>
  <si>
    <t>RS-incognito Radosław Sosnowski</t>
  </si>
  <si>
    <t>701-01-STANKIEWICZ</t>
  </si>
  <si>
    <t>Stankiewicz Marcin Forefront</t>
  </si>
  <si>
    <t>701-01-STARLIGHT</t>
  </si>
  <si>
    <t>Starlight Management Group Sp. z o.o.</t>
  </si>
  <si>
    <t>701-01-SUDOMIR</t>
  </si>
  <si>
    <t>Sudomir Katarzyna Kancelaria Radcy Prawnego</t>
  </si>
  <si>
    <t>701-01-SULDINA_O</t>
  </si>
  <si>
    <t>Olga Suldina</t>
  </si>
  <si>
    <t>701-01-TALAGA</t>
  </si>
  <si>
    <t>Talaga Bartosz Consulting</t>
  </si>
  <si>
    <t>701-01-TECHNIKA_NARZEDZIA</t>
  </si>
  <si>
    <t>Technika-Narzędzia, Części, Serwis Sp. z o.o.</t>
  </si>
  <si>
    <t>701-01-TECHWA</t>
  </si>
  <si>
    <t>TECHNIKA WARSZTATOWA TECHWA SPÓŁKA Z OGRANICZONĄ</t>
  </si>
  <si>
    <t>701-01-TECHWA_TOOLS</t>
  </si>
  <si>
    <t>TECHWA TOOLS SPÓŁKA Z OGRANICZONĄ</t>
  </si>
  <si>
    <t>701-01-TRANS_ZIEM</t>
  </si>
  <si>
    <t>Przedsiębiorstwo Budowlane Trans-Ziem Z. Jasiewicz</t>
  </si>
  <si>
    <t>701-01-TRANSDOM_EU</t>
  </si>
  <si>
    <t>TRANSDOM.EU Sp. z o.o.</t>
  </si>
  <si>
    <t>701-01-TRANSDOM_SKA</t>
  </si>
  <si>
    <t>TRANSDOM DOMAGAŁA I WSPÓLNICY SPÓŁKA KOMANDYTOWO</t>
  </si>
  <si>
    <t>701-01-TRANSDOM_UE</t>
  </si>
  <si>
    <t>TRANSDOM.EU Sp. z o.o. Sp. K.</t>
  </si>
  <si>
    <t>701-01-TRZASKA</t>
  </si>
  <si>
    <t>Sola-Bruk Sławomir Trzaska</t>
  </si>
  <si>
    <t>701-01-TUREK</t>
  </si>
  <si>
    <t>Turek Mateusz IT Specialist</t>
  </si>
  <si>
    <t>701-01-USHKALOV_K</t>
  </si>
  <si>
    <t>Kyrylo Ushkalov</t>
  </si>
  <si>
    <t>701-01-V&amp;T</t>
  </si>
  <si>
    <t>V&amp;T Sp. z o.o.</t>
  </si>
  <si>
    <t>701-01-VILIAI_V</t>
  </si>
  <si>
    <t>Vitalii Viliai</t>
  </si>
  <si>
    <t>701-01-VISIONMATE</t>
  </si>
  <si>
    <t>Visionmate Sp. z o.o.</t>
  </si>
  <si>
    <t>701-01-VOVK_S</t>
  </si>
  <si>
    <t>Stepan Vovk</t>
  </si>
  <si>
    <t>701-01-VRP</t>
  </si>
  <si>
    <t>VRP CONSULTING SPÓŁKA Z OGRANICZONĄ</t>
  </si>
  <si>
    <t>701-01-WALKOWICZ</t>
  </si>
  <si>
    <t xml:space="preserve">Walkowicz Małgorzata GaTe </t>
  </si>
  <si>
    <t>701-01-WANDA_</t>
  </si>
  <si>
    <t>WANDA MAPS POLAND SPÓŁKA Z OGRANICZONĄ</t>
  </si>
  <si>
    <t>701-01-WASIUTYNSKA_BANASIK</t>
  </si>
  <si>
    <t>JADWIGA WASIUTYŃSKA-BANASIK STI</t>
  </si>
  <si>
    <t>701-01-WHITEROCK_POLAND</t>
  </si>
  <si>
    <t>WHITEROCK POLAND SPÓŁKA Z OGRANICZONĄ</t>
  </si>
  <si>
    <t>701-01-WIDE_LANE</t>
  </si>
  <si>
    <t>Wide Lane Sp. z o.o.</t>
  </si>
  <si>
    <t>701-01-WIDERA_M</t>
  </si>
  <si>
    <t>Tokoro Maciej Widera</t>
  </si>
  <si>
    <t>701-01-WODA_MACIEJ</t>
  </si>
  <si>
    <t>M-Rally - Maciej Woda Handel - Usługi - Produkcja</t>
  </si>
  <si>
    <t>701-01-WOJCIECHOWSKI</t>
  </si>
  <si>
    <t>Wojciechowski S. Car Project</t>
  </si>
  <si>
    <t>701-01-WOJTULEWICZ</t>
  </si>
  <si>
    <t xml:space="preserve">Wojtulewicz Antoni </t>
  </si>
  <si>
    <t>701-01-WROTKOWSKI_A</t>
  </si>
  <si>
    <t>Adam Wrotkowski</t>
  </si>
  <si>
    <t>701-01-ZAYKA</t>
  </si>
  <si>
    <t>Zayka Sp. z o.o.</t>
  </si>
  <si>
    <t>701-01-ZELINSKA_M</t>
  </si>
  <si>
    <t>Maryana Zelinska</t>
  </si>
  <si>
    <t>701-02</t>
  </si>
  <si>
    <t>Warszawa</t>
  </si>
  <si>
    <t>701-02-2ZSTUDIO</t>
  </si>
  <si>
    <t>2Z STUDIO SPÓŁKA Z OGRANICZONĄ ODPOWIEDZIALNOŚCIĄ</t>
  </si>
  <si>
    <t>701-02-ADAMCZYK</t>
  </si>
  <si>
    <t xml:space="preserve">Adamczyk Krzysztof </t>
  </si>
  <si>
    <t>701-02-AMPL</t>
  </si>
  <si>
    <t>AMPL  SPÓŁKA Z OGRANICZONĄ ODPOWIEDZIALNOŚCIĄ</t>
  </si>
  <si>
    <t>701-02-AT_S</t>
  </si>
  <si>
    <t>At-S Spółka z ograniczoną odpowiedzialnością</t>
  </si>
  <si>
    <t>701-02-BABIARZ</t>
  </si>
  <si>
    <t>Babiarz Piotr Kancelaria Adwokacka</t>
  </si>
  <si>
    <t>701-02-BAŃDO</t>
  </si>
  <si>
    <t>Bańdo Agnieszka Kancelaria Adwokacka</t>
  </si>
  <si>
    <t>701-02-BARANOWSKI_K</t>
  </si>
  <si>
    <t xml:space="preserve">Baranowski Krzysztof </t>
  </si>
  <si>
    <t>701-02-BASAŁAJ</t>
  </si>
  <si>
    <t>Basałaj Robert</t>
  </si>
  <si>
    <t>701-02-BASHLAMINAU_V</t>
  </si>
  <si>
    <t>VALERY BASHLAMINAU</t>
  </si>
  <si>
    <t>701-02-BAZARNIK</t>
  </si>
  <si>
    <t>Bazarnik Spółka z ograniczoną odpowiedzialnością</t>
  </si>
  <si>
    <t>701-02-BEAUTY_LAB</t>
  </si>
  <si>
    <t xml:space="preserve">Beauty Lab by Alina Herhel Spółka z ograniczoną </t>
  </si>
  <si>
    <t>701-02-BEEFRAME</t>
  </si>
  <si>
    <t>Beeframe Spółka z ograniczoną odpowiedzialnością</t>
  </si>
  <si>
    <t>701-02-BENED</t>
  </si>
  <si>
    <t>Bened Europe Sp. z o.o.</t>
  </si>
  <si>
    <t>701-02-BEST_ITE</t>
  </si>
  <si>
    <t>Best Logistics - ITE Spółka</t>
  </si>
  <si>
    <t>701-02-BIOPALIWA</t>
  </si>
  <si>
    <t>Stowarzyszenie Krajowa Izba Biopaliw</t>
  </si>
  <si>
    <t>701-02-BOLLMA</t>
  </si>
  <si>
    <t>BOLLMA INC. SPÓŁKA Z OGRANICZONĄ</t>
  </si>
  <si>
    <t>701-02-BONDARUK_Y</t>
  </si>
  <si>
    <t>YURIY BONDARUK</t>
  </si>
  <si>
    <t>701-02-BOULAHMAIR_S</t>
  </si>
  <si>
    <t>Boulahmair Sid</t>
  </si>
  <si>
    <t>701-02-BURSZTYNOWICZ</t>
  </si>
  <si>
    <t>Bursztynowicz Tomasz TB Consulting</t>
  </si>
  <si>
    <t>701-02-CHABRE_IT</t>
  </si>
  <si>
    <t>CHABRE IT SERVICES SPÓŁKA Z OGRANICZONĄ</t>
  </si>
  <si>
    <t>701-02-CZULEC_B</t>
  </si>
  <si>
    <t>Czulec Bożena Bocomodo</t>
  </si>
  <si>
    <t>701-02-DREVAL</t>
  </si>
  <si>
    <t>Dreval Tatsiana Mood Garden</t>
  </si>
  <si>
    <t>701-02-DZIOPAK</t>
  </si>
  <si>
    <t xml:space="preserve">Dziopak Maciej RIM </t>
  </si>
  <si>
    <t>701-02-ECCEPT</t>
  </si>
  <si>
    <t>Eccept Spółka z ograniczoną odpowiedzialnością</t>
  </si>
  <si>
    <t>701-02-ECO_LIGHT</t>
  </si>
  <si>
    <t>ECO LIGHT BIOSAFETY PROSTA SPÓŁKA AKCYJNA</t>
  </si>
  <si>
    <t>701-02-ELLIPSIS_ENERGY</t>
  </si>
  <si>
    <t>Ellipsis Energy Spółka z ograniczoną</t>
  </si>
  <si>
    <t>701-02-ENERVIGO</t>
  </si>
  <si>
    <t>ENERVIGO SPÓŁKA Z OGRANICZONĄ ODPOWIEDZIALNOŚCIĄ</t>
  </si>
  <si>
    <t>701-02-EVALAB</t>
  </si>
  <si>
    <t>Evalab Spółka z ograniczoną odpowiedzialnością</t>
  </si>
  <si>
    <t>701-02-EXCHANGE</t>
  </si>
  <si>
    <t>Exchange Global Spółka z ograniczoną</t>
  </si>
  <si>
    <t>701-02-FACTRIS</t>
  </si>
  <si>
    <t>FACTRIS PL1 SPÓŁKA Z OGRANICZONĄ</t>
  </si>
  <si>
    <t>701-02-FLEXIDEA</t>
  </si>
  <si>
    <t>FLEXIDEA POLSKA SPÓŁKA Z OGRANICZONĄ</t>
  </si>
  <si>
    <t>701-02-FOLWARSKI</t>
  </si>
  <si>
    <t>Folwarski Rafał Folwarski Event Group</t>
  </si>
  <si>
    <t>701-02-FOR_MED</t>
  </si>
  <si>
    <t>For Med Spółka z ograniczoną odpowiedzialnoscią</t>
  </si>
  <si>
    <t>701-02-FORBAKE</t>
  </si>
  <si>
    <t>Forbake S.A.</t>
  </si>
  <si>
    <t>701-02-GAIDAMOVIC</t>
  </si>
  <si>
    <t xml:space="preserve">Gaidamovič Vanda </t>
  </si>
  <si>
    <t>701-02-GAWROŃSKA</t>
  </si>
  <si>
    <t>Gawrońska Maja IR Compliance</t>
  </si>
  <si>
    <t>701-02-GOLAK_WOJCIECH</t>
  </si>
  <si>
    <t>GOLAK WOJCIECH KANCELARIA RADCY PRAWNEGO</t>
  </si>
  <si>
    <t>701-02-GUGAŁA</t>
  </si>
  <si>
    <t>Gugała Damian PHU</t>
  </si>
  <si>
    <t>701-02-HEADWAY_SOLUTIONS</t>
  </si>
  <si>
    <t>Headway Solutions Spółka z ograniczoną</t>
  </si>
  <si>
    <t>701-02-HILGROW</t>
  </si>
  <si>
    <t>Hilgrow sp. z o.o.</t>
  </si>
  <si>
    <t>701-02-HILIVE_SOLUTION</t>
  </si>
  <si>
    <t>HILIVE SOLUTION SPÓŁKA Z OGRANICZONĄ</t>
  </si>
  <si>
    <t>701-02-HIRSH_WARSAW</t>
  </si>
  <si>
    <t>Hirsch Warsaw Sp. z o.o.</t>
  </si>
  <si>
    <t>701-02-IG_HANDEL</t>
  </si>
  <si>
    <t>IG Handel Spółka z ograniczoną odpowiedzialnością</t>
  </si>
  <si>
    <t>701-02-IGNATOWICZ_L</t>
  </si>
  <si>
    <t>Ignatowicz Ludwika Głos ulicy</t>
  </si>
  <si>
    <t>701-02-IGNATOWICZ_S</t>
  </si>
  <si>
    <t xml:space="preserve">Ignatowicz Stanisław Trojszyk Konsultacje </t>
  </si>
  <si>
    <t>701-02-INVENTRY</t>
  </si>
  <si>
    <t>INVENTRY SPÓŁKA Z OGRANICZONĄ ODPOWIEDZIALNOŚCIĄ</t>
  </si>
  <si>
    <t>701-02-ISLEK</t>
  </si>
  <si>
    <t>Islek Taha</t>
  </si>
  <si>
    <t>701-02-IZNAB</t>
  </si>
  <si>
    <t>IZNAB Sp. z o.o.</t>
  </si>
  <si>
    <t>701-02-JACKO</t>
  </si>
  <si>
    <t>Jacko Przemysław Figartes</t>
  </si>
  <si>
    <t>701-02-JANSON_M_A</t>
  </si>
  <si>
    <t>Janson Michał Antoni M.A.J. Pośrednictwo Handlowe</t>
  </si>
  <si>
    <t>701-02-JASTRZĘBSKA_M</t>
  </si>
  <si>
    <t>Jastrzębska Małgorzata</t>
  </si>
  <si>
    <t>701-02-JASTRZĘBSKI</t>
  </si>
  <si>
    <t>Jastrzębski Piotr IT Services</t>
  </si>
  <si>
    <t>701-02-JW_COMPANY</t>
  </si>
  <si>
    <t>JW COMPANY SPÓŁKA Z OGRANICZONĄ ODPOWIEDZIALNOŚCIĄ</t>
  </si>
  <si>
    <t>701-02-KANAFA_S</t>
  </si>
  <si>
    <t>Sławomir Kanafa</t>
  </si>
  <si>
    <t>701-02-KARWOWSKI_J</t>
  </si>
  <si>
    <t>Karwowski Jakub</t>
  </si>
  <si>
    <t>701-02-KLUB_MZIZ</t>
  </si>
  <si>
    <t>Klub Miłośników Zegarów i Zegarków</t>
  </si>
  <si>
    <t>701-02-KOCH_A</t>
  </si>
  <si>
    <t>Koch Alan Business Development</t>
  </si>
  <si>
    <t>701-02-KOLIBER</t>
  </si>
  <si>
    <t>Koło Łowieckie Koliber</t>
  </si>
  <si>
    <t>701-02-KOSTRUBIEC</t>
  </si>
  <si>
    <t>Kostrubiec Agata HR Team</t>
  </si>
  <si>
    <t>701-02-KREO</t>
  </si>
  <si>
    <t>Kreo Spółka z ograniczoną odpowiedzialnością</t>
  </si>
  <si>
    <t>701-02-LABTOP</t>
  </si>
  <si>
    <t>LABTOP DIGITAL SPÓŁKA Z OGRANICZONĄ</t>
  </si>
  <si>
    <t>701-02-LASEK</t>
  </si>
  <si>
    <t>Lasek Julia</t>
  </si>
  <si>
    <t>701-02-LESZCZUK_R</t>
  </si>
  <si>
    <t>Leszczuk Rafał RBL</t>
  </si>
  <si>
    <t>701-02-LETKO</t>
  </si>
  <si>
    <t>Letko sp. z o.o.</t>
  </si>
  <si>
    <t>701-02-LIDER</t>
  </si>
  <si>
    <t>Lider Distribution Group Spółka</t>
  </si>
  <si>
    <t>701-02-LUDWIŃSKI</t>
  </si>
  <si>
    <t>Ludwiński A. Weever.pl</t>
  </si>
  <si>
    <t>701-02-ŁUKASZEWICZ</t>
  </si>
  <si>
    <t>Łukaszewicz Maciej Mactek</t>
  </si>
  <si>
    <t>701-02-MARCINKOWSKI</t>
  </si>
  <si>
    <t>Marcinkowski M. Systemy IT</t>
  </si>
  <si>
    <t>701-02-MASTER_CARE</t>
  </si>
  <si>
    <t>Master Care Spółka z ograniczoną</t>
  </si>
  <si>
    <t>701-02-MASTER_CARE_PS</t>
  </si>
  <si>
    <t>Master Care PS Spółka z ograniczoną</t>
  </si>
  <si>
    <t>701-02-MAX</t>
  </si>
  <si>
    <t>MAX SPÓŁKA Z OGRANICZONĄ ODPOWIEDZIALNOŚCIĄ</t>
  </si>
  <si>
    <t>701-02-MEANT4</t>
  </si>
  <si>
    <t>Meant4 Sp. z o.o.</t>
  </si>
  <si>
    <t>701-02-MOMLI</t>
  </si>
  <si>
    <t>MOMLI SPÓŁKA Z OGRANICZONĄ ODPOWIEDZIALNOŚCIĄ</t>
  </si>
  <si>
    <t>701-02-NAJ_INTERNATIONAL</t>
  </si>
  <si>
    <t>NAJ International Sp. z o.o.</t>
  </si>
  <si>
    <t>701-02-NOWOTKA_M</t>
  </si>
  <si>
    <t>Marcin Nowotka</t>
  </si>
  <si>
    <t>701-02-OBMIN</t>
  </si>
  <si>
    <t>FUNDACJA OBMIN</t>
  </si>
  <si>
    <t>701-02-PAWŁOWSKI</t>
  </si>
  <si>
    <t>Pawłowski Paweł Trygalle</t>
  </si>
  <si>
    <t>701-02-PERLIŃSKI</t>
  </si>
  <si>
    <t>Perliński M.  Meant4.pl</t>
  </si>
  <si>
    <t>701-02-PIKTOREX</t>
  </si>
  <si>
    <t>PIKTOREX SPÓŁKA Z OGRANICZONĄ ODPOWIEDZIALNOŚCIĄ</t>
  </si>
  <si>
    <t>701-02-POLSKA_MISJA_MED</t>
  </si>
  <si>
    <t>STOWARZYSZENIE POLSKA MISJA MEDYCZNA</t>
  </si>
  <si>
    <t>701-02-POLSKIE_DOMY</t>
  </si>
  <si>
    <t>POLSKIE DOMY DREWNIANE SPÓŁKA AKCYJNA</t>
  </si>
  <si>
    <t>701-02-PORĘBSKI</t>
  </si>
  <si>
    <t>Porębski Patryk Hilgrow</t>
  </si>
  <si>
    <t>701-02-POWROZNIK_M</t>
  </si>
  <si>
    <t xml:space="preserve">Powroźnik Mateusz </t>
  </si>
  <si>
    <t>701-02-PRZYSUCHA</t>
  </si>
  <si>
    <t>Przysucha Paweł Software Solutions</t>
  </si>
  <si>
    <t>701-02-PSPO</t>
  </si>
  <si>
    <t>POLSKIE STOWARZYSZENIE PRODUCENTÓW OLEJU</t>
  </si>
  <si>
    <t>701-02-RADZIVON_M</t>
  </si>
  <si>
    <t>Radzivon Maksym MR STAR</t>
  </si>
  <si>
    <t>701-02-RHEA</t>
  </si>
  <si>
    <t>RHEA SPÓŁKA Z OGRANICZONĄ ODPOWIEDZIALNOŚCIĄ</t>
  </si>
  <si>
    <t>701-02-RUN_AGRI</t>
  </si>
  <si>
    <t>RUN AGRI POLSKA SPÓŁKA Z OGRANICZONĄ</t>
  </si>
  <si>
    <t>701-02-RUSZCZYK</t>
  </si>
  <si>
    <t>Ruszczyk Karol</t>
  </si>
  <si>
    <t>701-02-RVW_GROUP</t>
  </si>
  <si>
    <t>RVW GROUP SPÓŁKA Z OGRANICZONĄ ODPOWIEDZIALNOŚCIĄ</t>
  </si>
  <si>
    <t>701-02-RYBICKA_M</t>
  </si>
  <si>
    <t xml:space="preserve">RYBICKA MONIKA </t>
  </si>
  <si>
    <t>701-02-SALVEO</t>
  </si>
  <si>
    <t>Salveo Poland Spółka z ograniczoną</t>
  </si>
  <si>
    <t>701-02-SHARCS</t>
  </si>
  <si>
    <t>SHARCS Sp. z o.o.</t>
  </si>
  <si>
    <t>701-02-SOSNOWSKA_A</t>
  </si>
  <si>
    <t>Sosnowska Aldona Algraw</t>
  </si>
  <si>
    <t>701-02-SOSNOWSKI_T</t>
  </si>
  <si>
    <t>Sosnowski Tomasz AT-S</t>
  </si>
  <si>
    <t>701-02-SPIŻEWSKI</t>
  </si>
  <si>
    <t>Spiżewski Paweł P.S. Budownictwo</t>
  </si>
  <si>
    <t>701-02-STRATSLAB_</t>
  </si>
  <si>
    <t>Stratslab Sp. z o.o.</t>
  </si>
  <si>
    <t>701-02-STRATSLAB_SPJ</t>
  </si>
  <si>
    <t>STRATSLAB RUSZCZYK WRZYSZCZ SPÓŁKA JAWNA</t>
  </si>
  <si>
    <t>701-02-STRATSLAB_SPK</t>
  </si>
  <si>
    <t>Stratslab Sp. z o.o.Sp.k.</t>
  </si>
  <si>
    <t>701-02-SUCHOSZEK</t>
  </si>
  <si>
    <t>Suchoszek Sławomir (S-IT)</t>
  </si>
  <si>
    <t>701-02-SZCZEPANOWICZ</t>
  </si>
  <si>
    <t>Szczepanowicz Piotr</t>
  </si>
  <si>
    <t>701-02-SZCZUPAŁ</t>
  </si>
  <si>
    <t>Szczupał Ignacy EPM Consulting</t>
  </si>
  <si>
    <t>701-02-SZTYBER</t>
  </si>
  <si>
    <t>Sztyber Tomasz</t>
  </si>
  <si>
    <t>701-02-SZULC</t>
  </si>
  <si>
    <t>Szulc Krzysztof doradztwo prawne</t>
  </si>
  <si>
    <t>701-02-TWICE_UPON</t>
  </si>
  <si>
    <t>Twice Upon a Time Dominika Ludwińska, Natalia Kęta</t>
  </si>
  <si>
    <t>701-02-WRONKA_T</t>
  </si>
  <si>
    <t>Wronka Łukasz  - IT Consulting</t>
  </si>
  <si>
    <t>701-02-WRZYSZCZ</t>
  </si>
  <si>
    <t>Wrzyszcz Szymon</t>
  </si>
  <si>
    <t>701-02-ZAK_P</t>
  </si>
  <si>
    <t xml:space="preserve">ŻAK PIOTR </t>
  </si>
  <si>
    <t>701-02-ZBOROWSKI</t>
  </si>
  <si>
    <t>Zborowski Wojciech Techfort</t>
  </si>
  <si>
    <t>701-02-ZHUK</t>
  </si>
  <si>
    <t>Zhuk Maksim GTR</t>
  </si>
  <si>
    <t>701-02-ZZPF</t>
  </si>
  <si>
    <t>Związek Zawodowy Pracowników Farmacji</t>
  </si>
  <si>
    <t>701-03</t>
  </si>
  <si>
    <t>Rzeszów</t>
  </si>
  <si>
    <t>701-03-ALTE_AUTOMOTIVE</t>
  </si>
  <si>
    <t>ALTE AUTOMOTIVE SPÓŁKA Z OGRANICZONĄ</t>
  </si>
  <si>
    <t>701-03-AZOVSKA_V</t>
  </si>
  <si>
    <t>VALERIIA AZOVSKA</t>
  </si>
  <si>
    <t>701-03-BACANSKI_M</t>
  </si>
  <si>
    <t>MB Mateusz Bacański</t>
  </si>
  <si>
    <t>701-03-BARANSKA_M</t>
  </si>
  <si>
    <t>Magdalena Barańska Light &amp; Laser</t>
  </si>
  <si>
    <t>701-03-BARTYNA</t>
  </si>
  <si>
    <t>Bartyna Jarosław</t>
  </si>
  <si>
    <t>701-03-BIAŁOGŁOWICZ</t>
  </si>
  <si>
    <t>Białogłowicz Sylwia</t>
  </si>
  <si>
    <t>701-03-BILKO_Y</t>
  </si>
  <si>
    <t>Yaroslav Bilko</t>
  </si>
  <si>
    <t>701-03-BODZIOCH</t>
  </si>
  <si>
    <t>Bodzioch Krzysztof</t>
  </si>
  <si>
    <t>701-03-BOMBA</t>
  </si>
  <si>
    <t>Bomba Z. ZBConsulting</t>
  </si>
  <si>
    <t>701-03-BOREK_A</t>
  </si>
  <si>
    <t>Borek Alicja Alice Kosmetyka Profesjonalna</t>
  </si>
  <si>
    <t>701-03-BORKOWSKI_P</t>
  </si>
  <si>
    <t>DoSyta Piotr Borkowski</t>
  </si>
  <si>
    <t>701-03-BOSST</t>
  </si>
  <si>
    <t>BOSST SPÓŁKA Z OGRANICZONĄ ODPOWIEDZIALNOŚCIĄ</t>
  </si>
  <si>
    <t>701-03-BRAINBOX</t>
  </si>
  <si>
    <t>The Brainbox Sp. zo.o.</t>
  </si>
  <si>
    <t>701-03-BUJAK_K</t>
  </si>
  <si>
    <t>Bujak CC Konrad Bujak</t>
  </si>
  <si>
    <t>701-03-BUKALA_J</t>
  </si>
  <si>
    <t>Jarosław Bukała Consulting</t>
  </si>
  <si>
    <t>701-03-BUMAR_Y</t>
  </si>
  <si>
    <t>Yuliia Bumar</t>
  </si>
  <si>
    <t>701-03-CHALENKO_D</t>
  </si>
  <si>
    <t>Dmytro Chalenko</t>
  </si>
  <si>
    <t>701-03-CHERNETSOV_Y</t>
  </si>
  <si>
    <t>Yevhen Chernetsov</t>
  </si>
  <si>
    <t>701-03-CHWISTEK_L</t>
  </si>
  <si>
    <t>Chwistek Łukasz CHK OPS</t>
  </si>
  <si>
    <t>701-03-COLTUM</t>
  </si>
  <si>
    <t>Coltum spółka z ograniczoną odpowiedzialnością</t>
  </si>
  <si>
    <t>701-03-CZARNIK</t>
  </si>
  <si>
    <t>Czarnik Bogusław Art Działalność Artystyczna</t>
  </si>
  <si>
    <t>701-03-DIESELPOINT</t>
  </si>
  <si>
    <t>Dieselpoint Sp. z o.o.</t>
  </si>
  <si>
    <t>701-03-DOM_PLUS</t>
  </si>
  <si>
    <t>Dom Plus Sp. zo.o.</t>
  </si>
  <si>
    <t>701-03-DOROSH_O</t>
  </si>
  <si>
    <t>Oleksii Dorosh</t>
  </si>
  <si>
    <t>701-03-DUBOVYK_I</t>
  </si>
  <si>
    <t>Inna Dubovyk</t>
  </si>
  <si>
    <t>701-03-DZIARYBA_A</t>
  </si>
  <si>
    <t>Artsiom Dziaryba</t>
  </si>
  <si>
    <t>701-03-DZIEWIT_M</t>
  </si>
  <si>
    <t>Małgorzata Anna Dziewit</t>
  </si>
  <si>
    <t>701-03-DZIK_M</t>
  </si>
  <si>
    <t>Dzik Marianna - Dziki Science</t>
  </si>
  <si>
    <t>701-03-EMAUS</t>
  </si>
  <si>
    <t>Stowarzyszenie Emaus- Rzeszów</t>
  </si>
  <si>
    <t>701-03-EMP</t>
  </si>
  <si>
    <t>EMP 707 Sp. z o.o.</t>
  </si>
  <si>
    <t>701-03-FEDORENKO_S</t>
  </si>
  <si>
    <t>Serhii Fedorenko</t>
  </si>
  <si>
    <t>701-03-FUNDACJA_POMAGAM</t>
  </si>
  <si>
    <t>FUNDACJA POMAGAM BO LUBIĘ</t>
  </si>
  <si>
    <t>701-03-GLUCH</t>
  </si>
  <si>
    <t>Usługi informatyczne Michał Głuch</t>
  </si>
  <si>
    <t>701-03-GZELLA_L</t>
  </si>
  <si>
    <t>GZELIUSZ ŁUKASZ GZELLA</t>
  </si>
  <si>
    <t>701-03-HIDDENDATA</t>
  </si>
  <si>
    <t>Hiddendata Sp. z o.o.</t>
  </si>
  <si>
    <t>701-03-HOLUB_V</t>
  </si>
  <si>
    <t>Valeriia Holub</t>
  </si>
  <si>
    <t>701-03-HUSAK</t>
  </si>
  <si>
    <t>Husak Maciej HUSIT</t>
  </si>
  <si>
    <t>701-03-INSZURY</t>
  </si>
  <si>
    <t xml:space="preserve">Ogólnopolski Serwis Ubezpieczeniowy </t>
  </si>
  <si>
    <t>701-03-KAPLITA</t>
  </si>
  <si>
    <t>Kaplita Marek</t>
  </si>
  <si>
    <t>701-03-KHATSENIUK_V</t>
  </si>
  <si>
    <t>Vita Khatseniuk</t>
  </si>
  <si>
    <t>701-03-KHRAPUNENKO_D</t>
  </si>
  <si>
    <t>Dmytro Khrapunenko</t>
  </si>
  <si>
    <t>701-03-KIEREPKA</t>
  </si>
  <si>
    <t>Kierepka Dawid Digital Keyframe</t>
  </si>
  <si>
    <t>701-03-KLIMCZAK</t>
  </si>
  <si>
    <t>Klimczak Jakub</t>
  </si>
  <si>
    <t>701-03-KOSMIDER_K</t>
  </si>
  <si>
    <t xml:space="preserve">Kośmider Kamila </t>
  </si>
  <si>
    <t>701-03-KOWALSKI_MARCIN</t>
  </si>
  <si>
    <t>Kowalski Marcin Software Integrator</t>
  </si>
  <si>
    <t>701-03-KUBIK_K</t>
  </si>
  <si>
    <t>Kubik Konrad Polskie Media Ubezpieczeniowe</t>
  </si>
  <si>
    <t>701-03-KUKHARENKOV_Y</t>
  </si>
  <si>
    <t>Yaroslav Kukharenkov</t>
  </si>
  <si>
    <t>701-03-KYRHYZ_O</t>
  </si>
  <si>
    <t>Oleksandra Kyrhyz</t>
  </si>
  <si>
    <t>701-03-LEKKI_A</t>
  </si>
  <si>
    <t>iWeb Adrian Lekki</t>
  </si>
  <si>
    <t>701-03-LIASHENKO_I</t>
  </si>
  <si>
    <t>Ivan Liashenko</t>
  </si>
  <si>
    <t>701-03-MAA_SOLUTION</t>
  </si>
  <si>
    <t>MARKETING AND ADVERTISING SOLUTION SPÓŁKA</t>
  </si>
  <si>
    <t>701-03-MACKIEWICZ</t>
  </si>
  <si>
    <t xml:space="preserve">Inspiro Software Piotr Mackiewicz  </t>
  </si>
  <si>
    <t>701-03-MALECKI_W</t>
  </si>
  <si>
    <t>vlabs Wojciech Małecki</t>
  </si>
  <si>
    <t>701-03-MARCHWINSKI_M</t>
  </si>
  <si>
    <t>House of San Nieruchomości Marcin Marchwiński</t>
  </si>
  <si>
    <t>701-03-MARENENKO_O</t>
  </si>
  <si>
    <t>Olena Marenenko</t>
  </si>
  <si>
    <t>701-03-MATOKHNIUK_I</t>
  </si>
  <si>
    <t>Iryna Matokhniuk</t>
  </si>
  <si>
    <t>701-03-MATOKHNIUK_T</t>
  </si>
  <si>
    <t>Taras Matokhniuk</t>
  </si>
  <si>
    <t>701-03-MICHALAK_C</t>
  </si>
  <si>
    <t>Cezary Michalak CWMLAB</t>
  </si>
  <si>
    <t>701-03-MILENINA_L</t>
  </si>
  <si>
    <t>Liudmyla Milenina</t>
  </si>
  <si>
    <t>701-03-MINCHENKO_A</t>
  </si>
  <si>
    <t>Anastasiia Minchenko</t>
  </si>
  <si>
    <t>701-03-MS_INVESTMENTS</t>
  </si>
  <si>
    <t>MS-INVESTMENTS SPÓŁKA Z OGRANICZONĄ</t>
  </si>
  <si>
    <t>701-03-NAUMCZUK_K</t>
  </si>
  <si>
    <t>Kostiantyn Naumczuk</t>
  </si>
  <si>
    <t>701-03-NAWROCKI</t>
  </si>
  <si>
    <t>Nawrocki M. F.H.U. Agmar</t>
  </si>
  <si>
    <t>701-03-NĘDZA</t>
  </si>
  <si>
    <t>Nędza Piotr MAXCAR</t>
  </si>
  <si>
    <t>701-03-NITSAK_I</t>
  </si>
  <si>
    <t>Igor Nitsak</t>
  </si>
  <si>
    <t>701-03-NOWAK_G</t>
  </si>
  <si>
    <t>Nowak G. F.U.H.</t>
  </si>
  <si>
    <t>701-03-OLENDER_M</t>
  </si>
  <si>
    <t>Olender Magdalena Kancelaria Radcy Prawnego</t>
  </si>
  <si>
    <t>701-03-OLESZCZYK_M</t>
  </si>
  <si>
    <t>Oleszczyk Marek</t>
  </si>
  <si>
    <t>701-03-OPERATOR</t>
  </si>
  <si>
    <t>Operator Logistyczny Sp. z o.o.</t>
  </si>
  <si>
    <t>701-03-ORDYNIEC_R</t>
  </si>
  <si>
    <t>Radosław Ordyniec</t>
  </si>
  <si>
    <t>701-03-PALIACJA</t>
  </si>
  <si>
    <t>Fundacja Paliacja- Pomoc</t>
  </si>
  <si>
    <t>701-03-PHENOMENA_SPK</t>
  </si>
  <si>
    <t>PHENOMENA MICHAŁ CZAICKI SPÓŁKA KOMANDYTOWA</t>
  </si>
  <si>
    <t>701-03-POMAGAJMY_RAZEM</t>
  </si>
  <si>
    <t>POMAGAJMY RAZEM</t>
  </si>
  <si>
    <t>701-03-PONIEWAZ_KRYSTIAN</t>
  </si>
  <si>
    <t>Krystian Ponieważ</t>
  </si>
  <si>
    <t>701-03-PONIEWAŻ</t>
  </si>
  <si>
    <t>Ponieważ Kamil</t>
  </si>
  <si>
    <t>701-03-PORTALLS</t>
  </si>
  <si>
    <t>PORTALLS Sp. z o.o.</t>
  </si>
  <si>
    <t>701-03-PRAGACZ</t>
  </si>
  <si>
    <t>Pragacz Parbara BGM</t>
  </si>
  <si>
    <t>701-03-PRINTBOX</t>
  </si>
  <si>
    <t>Printbox Sp. z o.o.</t>
  </si>
  <si>
    <t>701-03-PYKA</t>
  </si>
  <si>
    <t>Pyka Radosław</t>
  </si>
  <si>
    <t>701-03-QWINDOWS</t>
  </si>
  <si>
    <t>QWINDOWS SPÓŁKA Z OGRANICZONĄ ODPOWIEDZIALNOŚCIĄ</t>
  </si>
  <si>
    <t>701-03-RACHWAŁ</t>
  </si>
  <si>
    <t>Rachwał Michał Art for Games</t>
  </si>
  <si>
    <t>701-03-RAPORT_KASOWY</t>
  </si>
  <si>
    <t>RAPORT KASOWY</t>
  </si>
  <si>
    <t>701-03-RETAIL</t>
  </si>
  <si>
    <t>Retail Ecosystem Sp. z o.o.</t>
  </si>
  <si>
    <t>701-03-RETTINGER</t>
  </si>
  <si>
    <t>Rettinger Krzysztof XDevelopment</t>
  </si>
  <si>
    <t>701-03-RIABCHUKOVA_K</t>
  </si>
  <si>
    <t>Kristina Riabchukova</t>
  </si>
  <si>
    <t>701-03-ROMANEK_W</t>
  </si>
  <si>
    <t xml:space="preserve">Romanek Wojciech </t>
  </si>
  <si>
    <t>701-03-ROSTRYHA_A</t>
  </si>
  <si>
    <t>Artur Rostryha</t>
  </si>
  <si>
    <t>701-03-ROZENBAJGER</t>
  </si>
  <si>
    <t>Rozenbajger Urszula Kancelaria Radcy Prawnego</t>
  </si>
  <si>
    <t>701-03-RTWS_TYCZYN</t>
  </si>
  <si>
    <t>REGIONALNE TOWARZYSTWO WĘDKARSKIE "STRUG"</t>
  </si>
  <si>
    <t>701-03-SALAMON</t>
  </si>
  <si>
    <t>Salamon Beata</t>
  </si>
  <si>
    <t>701-03-SELKIS</t>
  </si>
  <si>
    <t>SELKIS SPÓŁKA Z OGRANICZONĄ ODPOWIEDZIALNOŚCIĄ</t>
  </si>
  <si>
    <t>701-03-SHAPERS</t>
  </si>
  <si>
    <t>SHAPERS ADVANCED DESIGN SPÓŁKA Z OGRANICZONĄ</t>
  </si>
  <si>
    <t>701-03-SHAUTSOU</t>
  </si>
  <si>
    <t>Mikhail Shautsou</t>
  </si>
  <si>
    <t>701-03-SHEVCHENKO_A</t>
  </si>
  <si>
    <t>Anton Shevchenko</t>
  </si>
  <si>
    <t>701-03-SHOLOHON_O</t>
  </si>
  <si>
    <t>Olha Sholohon</t>
  </si>
  <si>
    <t>701-03-SHYNKARENKO_Y</t>
  </si>
  <si>
    <t>Yuliia Shynkarenko</t>
  </si>
  <si>
    <t>701-03-SILVA_FONTES</t>
  </si>
  <si>
    <t>Pedro Filipe Da Silva Fontes IT</t>
  </si>
  <si>
    <t>701-03-SLABUKHIN_O</t>
  </si>
  <si>
    <t>Oleksii Slabukhin</t>
  </si>
  <si>
    <t>701-03-SNINVEST</t>
  </si>
  <si>
    <t>SN Invest J.Nowak, J.Sowa S.C.</t>
  </si>
  <si>
    <t>701-03-SOCHA_DARIUSZ</t>
  </si>
  <si>
    <t xml:space="preserve">Socha Dariusz </t>
  </si>
  <si>
    <t>701-03-SOCHA_SP__Z_O_O_</t>
  </si>
  <si>
    <t>Firma Handlowa Socha Sp. z o.o.</t>
  </si>
  <si>
    <t>701-03-SOLOVIOVA_K</t>
  </si>
  <si>
    <t>KATERYNA SOLOVIOVA START++</t>
  </si>
  <si>
    <t>701-03-STANKIEWICZ_P</t>
  </si>
  <si>
    <t xml:space="preserve">Stankiewicz Paweł FiTesting </t>
  </si>
  <si>
    <t>701-03-STARPRIM</t>
  </si>
  <si>
    <t>STARPRIM SPÓŁKA Z OGRANICZONĄ ODPOWIEDZIALNOŚCIĄ</t>
  </si>
  <si>
    <t>701-03-STEPNIAK_K</t>
  </si>
  <si>
    <t>My Korea - Shop &amp; Bistro - Karolina Stępniak</t>
  </si>
  <si>
    <t>701-03-SYPLYVCHAK_K</t>
  </si>
  <si>
    <t>Kateryna Syplyvchak</t>
  </si>
  <si>
    <t>701-03-SZALACHA</t>
  </si>
  <si>
    <t xml:space="preserve">Szalacha Łukasz ŁUK-BUD </t>
  </si>
  <si>
    <t>701-03-SZALACHA_K</t>
  </si>
  <si>
    <t>Szalacha Krzysztof Szkoła Wspinania  Forma</t>
  </si>
  <si>
    <t>701-03-SZARZYŃSKI</t>
  </si>
  <si>
    <t>Szarzyński Jarosław J.Sz</t>
  </si>
  <si>
    <t>701-03-TARASAU_D</t>
  </si>
  <si>
    <t>DZMITRY TARASAU TARDIM</t>
  </si>
  <si>
    <t>701-03-TFB</t>
  </si>
  <si>
    <t>TFB Group Sp. z o.o.</t>
  </si>
  <si>
    <t>701-03-THUNDERMARK</t>
  </si>
  <si>
    <t>THUNDERMARK POLSKA Sp. z o.o.</t>
  </si>
  <si>
    <t>701-03-TOGETHERFOREVER</t>
  </si>
  <si>
    <t>TOGETHERFOREVER.LUCK SPÓŁKA Z OGRANICZONĄ</t>
  </si>
  <si>
    <t>701-03-TURBOSPEC</t>
  </si>
  <si>
    <t>Turbospec  Sp. z o.o.</t>
  </si>
  <si>
    <t>701-03-UNITCARGO_</t>
  </si>
  <si>
    <t xml:space="preserve">Unitcargo Sp. z o.o. </t>
  </si>
  <si>
    <t>701-03-VARTA_VENTURE</t>
  </si>
  <si>
    <t>Varta Venture Capital spółka akcyjna</t>
  </si>
  <si>
    <t>701-03-VETPOL_SP_ZOO</t>
  </si>
  <si>
    <t>MONIPOL POLSKA SPÓŁKA Z OGRANICZONĄ</t>
  </si>
  <si>
    <t>701-03-VETPOL_SP_ZOO_KOM</t>
  </si>
  <si>
    <t>SULKOWSKA-STEPIEN SPÓŁKA KOMANDYTOWA</t>
  </si>
  <si>
    <t>701-03-VILIAVIN_R</t>
  </si>
  <si>
    <t>Roman Viliavin</t>
  </si>
  <si>
    <t>701-03-WALCZAK_T</t>
  </si>
  <si>
    <t>Tomasz Walczak Kancelaria Radcy Prawnego</t>
  </si>
  <si>
    <t>701-03-WASILEWSKI</t>
  </si>
  <si>
    <t xml:space="preserve">Wasilewski Siergiej Biped Studio </t>
  </si>
  <si>
    <t>701-03-WIGLUSZ</t>
  </si>
  <si>
    <t>Wiglusz Rafał RAF-BUD</t>
  </si>
  <si>
    <t>701-03-WM_LOGISTIC</t>
  </si>
  <si>
    <t>W&amp;M Logistic Spółka z ograniczoną</t>
  </si>
  <si>
    <t>701-03-WOJTOWICZ_J</t>
  </si>
  <si>
    <t xml:space="preserve">Wójtowicz Jakub AEP </t>
  </si>
  <si>
    <t>701-03-WOTAR</t>
  </si>
  <si>
    <t>Wotar Sp. z o.o.</t>
  </si>
  <si>
    <t>701-03-YAKIMASHKA_A</t>
  </si>
  <si>
    <t>Aryna Yakimashka</t>
  </si>
  <si>
    <t>701-03-YAKUBOVSKYI_D</t>
  </si>
  <si>
    <t>Danylo Yakubovskyi</t>
  </si>
  <si>
    <t>701-03-YANCHENKO_K</t>
  </si>
  <si>
    <t>Krystyna Yanchenko</t>
  </si>
  <si>
    <t>701-03-ZABOROWSKI</t>
  </si>
  <si>
    <t>Zaborowski Bartłomiej BART MUSIC LIBRARY</t>
  </si>
  <si>
    <t>701-03-ZABRODSKA_D</t>
  </si>
  <si>
    <t>Dariia Zabrodska</t>
  </si>
  <si>
    <t>701-03-ZABRODSKYI_Y</t>
  </si>
  <si>
    <t>Yevhen Zabrodskyi</t>
  </si>
  <si>
    <t>701-05</t>
  </si>
  <si>
    <t>701-05-ABITAT</t>
  </si>
  <si>
    <t>Abitat Zarządzanie i Administrowanie</t>
  </si>
  <si>
    <t>701-05-ABYDOS_PL</t>
  </si>
  <si>
    <t>ABYDOS.PL PACHACZ I SALA SPÓŁKA JAWNA</t>
  </si>
  <si>
    <t>701-05-ALTE_AUTOMOTIVE</t>
  </si>
  <si>
    <t>701-05-ATB_TEAM</t>
  </si>
  <si>
    <t>ATB TEAM SPÓŁKA Z OGRANICZONĄ ODPOWIEDZIALNOŚCIĄ</t>
  </si>
  <si>
    <t>701-05-BOIKO_O</t>
  </si>
  <si>
    <t>Oleksandr Boiko</t>
  </si>
  <si>
    <t>701-05-BORYCKA_A</t>
  </si>
  <si>
    <t>ANNA BORYCKA PRZEDSIĘBIORSTWO USŁUGOWO</t>
  </si>
  <si>
    <t>701-05-BOYCE_A</t>
  </si>
  <si>
    <t>Aidan Boyce IT Services</t>
  </si>
  <si>
    <t>701-05-BRAINLY</t>
  </si>
  <si>
    <t>Brainly Sp. z o.o.</t>
  </si>
  <si>
    <t>701-05-CWIECZEK_M</t>
  </si>
  <si>
    <t>Ćwięczek Marian Antis Przedsiębiorstwo</t>
  </si>
  <si>
    <t>701-05-CWIECZEK_MAG_</t>
  </si>
  <si>
    <t>SAS-ĆWIĘCZEK MAGDALENA "ABITAT"  ZARZĄDZANIE</t>
  </si>
  <si>
    <t>701-05-CWIECZEK_R</t>
  </si>
  <si>
    <t>Ćwięczek Rafał Antis Przedsiębiorstwo Budowlano</t>
  </si>
  <si>
    <t>701-05-CZADO_P</t>
  </si>
  <si>
    <t>Czado Piotr</t>
  </si>
  <si>
    <t>701-05-CZECHOWSKI_L</t>
  </si>
  <si>
    <t>Łukasz Czechowski</t>
  </si>
  <si>
    <t>701-05-CZOP</t>
  </si>
  <si>
    <t>PAWLUS Paweł Czop</t>
  </si>
  <si>
    <t>701-05-DANIKIEWICZ</t>
  </si>
  <si>
    <t>Danikiewicz Magdalena REAL ESCAPE</t>
  </si>
  <si>
    <t>701-05-DMITRIEV_V</t>
  </si>
  <si>
    <t>Vitaliy Dmitriev</t>
  </si>
  <si>
    <t>701-05-EER_POLAND</t>
  </si>
  <si>
    <t>EER POLAND SPÓŁKA Z OGRANICZONĄ ODPOWIEDZIALNOŚCIĄ</t>
  </si>
  <si>
    <t>701-05-ELSTEAD_LIGHTING</t>
  </si>
  <si>
    <t>Elstead Lighting Sp. z o.o.</t>
  </si>
  <si>
    <t>701-05-EMEDICO</t>
  </si>
  <si>
    <t>EMEDICO SPÓŁKA Z OGRANICZONĄ ODPOWIEDZIALNOŚCIĄ</t>
  </si>
  <si>
    <t>701-05-EQT</t>
  </si>
  <si>
    <t>EQT SPÓŁKA Z OGRANICZONĄ ODPOWIEDZIALNOŚCIĄ</t>
  </si>
  <si>
    <t>701-05-FEDEROWICZ_P</t>
  </si>
  <si>
    <t>ASTRIX Piotr Federowicz</t>
  </si>
  <si>
    <t>701-05-FISHBONE_GAMES</t>
  </si>
  <si>
    <t>FISHBONE GAMES KOWALIK SOROTA SPÓŁKA JAWNA</t>
  </si>
  <si>
    <t>701-05-FRYC</t>
  </si>
  <si>
    <t>TOMASZ FRYC</t>
  </si>
  <si>
    <t>701-05-GAWDZIŃSKI</t>
  </si>
  <si>
    <t>DANIEL GAWDZIŃSKI DG PROPERTY</t>
  </si>
  <si>
    <t>701-05-GIGOŃ</t>
  </si>
  <si>
    <t>Vandura Software Gigoń Piotr</t>
  </si>
  <si>
    <t>701-05-GRYCH</t>
  </si>
  <si>
    <t>Tomasz Grych</t>
  </si>
  <si>
    <t>701-05-IVENTUS</t>
  </si>
  <si>
    <t>Iventus Sp. z o.o.</t>
  </si>
  <si>
    <t>701-05-JAKUBOWSKA</t>
  </si>
  <si>
    <t xml:space="preserve">Jakubowska A. Equi Serwis Gabinet Weterynaryjny  </t>
  </si>
  <si>
    <t>701-05-K2_CZADO_SPJ</t>
  </si>
  <si>
    <t>K2 KATARZYNA CZADO KONRAD CZADO SPÓŁKA JAWNA</t>
  </si>
  <si>
    <t>701-05-KHODAKIVSKYI_A</t>
  </si>
  <si>
    <t>Andrii Khodakivskyi</t>
  </si>
  <si>
    <t>701-05-KLEJDYSZ</t>
  </si>
  <si>
    <t>Klejdysz Marcin Orchestra Manager</t>
  </si>
  <si>
    <t>701-05-KLEJDYSZ_K</t>
  </si>
  <si>
    <t>Bąbaś-Klejdysz Karolina</t>
  </si>
  <si>
    <t>701-05-KŁOS_W</t>
  </si>
  <si>
    <t>WOJCIECH KŁOS</t>
  </si>
  <si>
    <t>701-05-KOLBER</t>
  </si>
  <si>
    <t>Kolber T.REBLOK TK</t>
  </si>
  <si>
    <t>701-05-KOLODZIEJ_P</t>
  </si>
  <si>
    <t>IT.Man usługi informatyczne Paweł Kołodziej</t>
  </si>
  <si>
    <t>701-05-KOPEC</t>
  </si>
  <si>
    <t>Kopeć Rafał Kancelaria Radcy Prawnego</t>
  </si>
  <si>
    <t>701-05-KOZIOŁJ</t>
  </si>
  <si>
    <t>Jarosław Kozioł</t>
  </si>
  <si>
    <t>701-05-KRUPSINSKI_M</t>
  </si>
  <si>
    <t>IT Dream Design Mateusz Krupsiński</t>
  </si>
  <si>
    <t>701-05-KURCZAB</t>
  </si>
  <si>
    <t>Kurczab Ewa Planevy</t>
  </si>
  <si>
    <t>701-05-KURCZABP</t>
  </si>
  <si>
    <t>VOXPART PATRYK KURCZAB</t>
  </si>
  <si>
    <t>701-05-KWIEK</t>
  </si>
  <si>
    <t>KRZYSZTOF KWIEK</t>
  </si>
  <si>
    <t>701-05-LIVRE</t>
  </si>
  <si>
    <t>LIVRE SPÓŁKA Z OGRANICZONĄ ODPOWIEDZIALNOŚCIĄ</t>
  </si>
  <si>
    <t>701-05-LZ_VERNAL_TRADING</t>
  </si>
  <si>
    <t>LZ VERNAL TRADING SPÓŁKA Z OGRANICZONĄ</t>
  </si>
  <si>
    <t>701-05-MADEJ_W</t>
  </si>
  <si>
    <t>WOJCIECH MADEJ EUROPE QUICK TRANS</t>
  </si>
  <si>
    <t>701-05-MALACHITE_ADVISORY</t>
  </si>
  <si>
    <t>MALACHITE ADVISORY GROUP SPÓŁKA Z OGRANICZONĄ</t>
  </si>
  <si>
    <t>701-05-MALODOBRY_R</t>
  </si>
  <si>
    <t>Renata Małodobry</t>
  </si>
  <si>
    <t>701-05-MANIJAK</t>
  </si>
  <si>
    <t>Manijak Karol</t>
  </si>
  <si>
    <t>701-05-MATURALNI</t>
  </si>
  <si>
    <t>MATURALNI SPÓŁKA Z OGRANICZONĄ ODPOWIEDZIALNOŚCIĄ</t>
  </si>
  <si>
    <t>701-05-MAXIMA_LIGHT_SPK</t>
  </si>
  <si>
    <t>MAXIMA LIGHT SPÓŁKA Z OGRANICZONĄ</t>
  </si>
  <si>
    <t>701-05-MAXIMA_LIGHT_SPZOO</t>
  </si>
  <si>
    <t>701-05-MAZURKIEWICZ_A</t>
  </si>
  <si>
    <t>Tiruriru Aleksandra Anna Mazurkiewicz</t>
  </si>
  <si>
    <t>701-05-MICHALCZYK_B</t>
  </si>
  <si>
    <t>Błażej Michalczyk</t>
  </si>
  <si>
    <t>701-05-MIERZWA_K</t>
  </si>
  <si>
    <t>Konrad Mierzwa RPA</t>
  </si>
  <si>
    <t>701-05-MODRZYNSKA_M</t>
  </si>
  <si>
    <t>Milena Modrzyńska</t>
  </si>
  <si>
    <t>701-05-NASER</t>
  </si>
  <si>
    <t>Naser Nahidah</t>
  </si>
  <si>
    <t>701-05-NEW_MEN_CENTER</t>
  </si>
  <si>
    <t>NEW MEN CENTER SPÓŁKA Z OGRANICZONĄ</t>
  </si>
  <si>
    <t>701-05-NIEWIADOMSKA_M</t>
  </si>
  <si>
    <t>MAŁGORZATA NIEWIADOMSKA F.H."U GOSI"</t>
  </si>
  <si>
    <t>701-05-NORCONSULT</t>
  </si>
  <si>
    <t>NORCONSULT SPÓŁKA Z OGRANICZONĄ ODPOWIEDZIALNOŚCIĄ</t>
  </si>
  <si>
    <t>701-05-NOWAK_</t>
  </si>
  <si>
    <t>Elżbieta Nowak - Orlowska Townhouse Apartments</t>
  </si>
  <si>
    <t>701-05-NOWAKOWSKI_SZYMANSKI</t>
  </si>
  <si>
    <t>NOWAKOWSKI &amp; SZYMAŃSKI SPÓŁKA Z OGRANICZONĄ</t>
  </si>
  <si>
    <t>701-05-OLCZAK_L</t>
  </si>
  <si>
    <t>RebelApps Łukasz Olczak</t>
  </si>
  <si>
    <t>701-05-OPOREK</t>
  </si>
  <si>
    <t>MICHAŁ OPOREK SOLUTIONS</t>
  </si>
  <si>
    <t>701-05-ORSKA_JASIELSKA</t>
  </si>
  <si>
    <t>P.H. MARIZA DYSTRYBUCJA MAGDALENA ORSKA-JASIELSKA</t>
  </si>
  <si>
    <t>701-05-OSTROWSKA_D</t>
  </si>
  <si>
    <t>DOROTA OSTROWSKA</t>
  </si>
  <si>
    <t>701-05-PACHACZ</t>
  </si>
  <si>
    <t>Pachacz Stanisław CALYSTO</t>
  </si>
  <si>
    <t>701-05-PAJDAK</t>
  </si>
  <si>
    <t>EnduroShield Poland Łukasz Pajdak</t>
  </si>
  <si>
    <t>701-05-PATRON_BIS</t>
  </si>
  <si>
    <t>"PATRON-BIS" - SPÓŁKA Z OGRANICZONĄ</t>
  </si>
  <si>
    <t>701-05-PB_FLOREK</t>
  </si>
  <si>
    <t>P &amp; B FLOREK S.C. PIOTR FLOREK, IZABELA FLOREK</t>
  </si>
  <si>
    <t>701-05-POLISH_SPORTS_AGENCY</t>
  </si>
  <si>
    <t>POLISH SPORTS AGENCY SPÓŁKA Z OGRANICZONĄ</t>
  </si>
  <si>
    <t>701-05-RAMP_LINK</t>
  </si>
  <si>
    <t>RAMP LINK SPÓŁKA Z OGRANICZONĄ ODPOWIEDZIALNOŚCIĄ</t>
  </si>
  <si>
    <t>701-05-RAMP_NETWORK</t>
  </si>
  <si>
    <t>RAMP NETWORK SPÓŁKA Z OGRANICZONĄ</t>
  </si>
  <si>
    <t>701-05-SADOWSKI_P</t>
  </si>
  <si>
    <t>Piotr Sadowski PS Dachy</t>
  </si>
  <si>
    <t>701-05-SANETRA</t>
  </si>
  <si>
    <t>Kancelaria Adwokacka Adwokat Mateusz Sanetra</t>
  </si>
  <si>
    <t>701-05-SARACHMAN</t>
  </si>
  <si>
    <t>MEDIACODE Maksymilian Sarachman</t>
  </si>
  <si>
    <t>701-05-SEMENOV_M</t>
  </si>
  <si>
    <t>Mykola Semenov</t>
  </si>
  <si>
    <t>701-05-SEMENOVA_T</t>
  </si>
  <si>
    <t>Tetiana Semenova</t>
  </si>
  <si>
    <t>701-05-SITECH_POLAND</t>
  </si>
  <si>
    <t>Sitech Poland Sp. z o.o.</t>
  </si>
  <si>
    <t>701-05-SKOCZYLAS</t>
  </si>
  <si>
    <t>Skoczylas Paweł GAZIK AUTOGAZ</t>
  </si>
  <si>
    <t>701-05-SKOCZYLAS_J</t>
  </si>
  <si>
    <t>JERZY SKOCZYLAS BEMOL MUSIC&amp;TRAVEL</t>
  </si>
  <si>
    <t>701-05-SKOWRON</t>
  </si>
  <si>
    <t>Skowron Paweł Automatyka Budynkowa</t>
  </si>
  <si>
    <t>701-05-SOCHA_ANDRZEJ</t>
  </si>
  <si>
    <t>Socha Andrzej Agencja Informatyczna Asoft</t>
  </si>
  <si>
    <t>701-05-STANISZ</t>
  </si>
  <si>
    <t>Stanisz-Swolkień Maria Praktyka Lekarska</t>
  </si>
  <si>
    <t>701-05-STELMACH</t>
  </si>
  <si>
    <t>GWT Piotr Stelmach</t>
  </si>
  <si>
    <t>701-05-STRĄCZYŃSKI</t>
  </si>
  <si>
    <t>Łukasz Strączyński</t>
  </si>
  <si>
    <t>701-05-STUDNICKI_K</t>
  </si>
  <si>
    <t>KRZYSZTOF STUDNICKI ICHTIS - Pracownia Duszy</t>
  </si>
  <si>
    <t>701-05-SUKIENNIK_U</t>
  </si>
  <si>
    <t>Agenciara Urszula Sukiennik</t>
  </si>
  <si>
    <t>701-05-SUŁKOWSKI</t>
  </si>
  <si>
    <t>Sułkowski Dariusz DS-invest</t>
  </si>
  <si>
    <t>701-05-SWOLKIEŃ</t>
  </si>
  <si>
    <t>Swolkień Krzysztof ALPINDOOR.PL</t>
  </si>
  <si>
    <t>701-05-SZCZERBIK</t>
  </si>
  <si>
    <t>DS Montaże Dawid Szczerbik</t>
  </si>
  <si>
    <t>701-05-SZCZYGIEŁ</t>
  </si>
  <si>
    <t>USŁUGI INŻYNIERYJNO-BUDOWLANE MATEUSZ SZCZYGIEŁ</t>
  </si>
  <si>
    <t>701-05-SZLACHETKA</t>
  </si>
  <si>
    <t>Szlachetka Paulina</t>
  </si>
  <si>
    <t>701-05-TELESNICKI</t>
  </si>
  <si>
    <t>Teleśnicki Wojciech</t>
  </si>
  <si>
    <t>701-05-TITENKO_S</t>
  </si>
  <si>
    <t>Stanislav Titenko Resetko</t>
  </si>
  <si>
    <t>701-05-TPHU_REAL_ESTATE</t>
  </si>
  <si>
    <t>TPHU REAL ESTATE SPÓŁKA Z OGRANICZONĄ</t>
  </si>
  <si>
    <t>701-05-TRANSFENNICA</t>
  </si>
  <si>
    <t>Transfennica Polska Sp. z o.o.</t>
  </si>
  <si>
    <t>701-05-VETPOL_SP_ZOO</t>
  </si>
  <si>
    <t>Vetpol Sp. z o.o.</t>
  </si>
  <si>
    <t>701-05-VETPOL_SP_ZOO_KOM</t>
  </si>
  <si>
    <t>Vetpol Sp. z o.o. Sp. k.</t>
  </si>
  <si>
    <t>701-05-WABIK_I</t>
  </si>
  <si>
    <t>Ireneusz Wabik</t>
  </si>
  <si>
    <t>701-05-WIĄCEK</t>
  </si>
  <si>
    <t>SOFTIVE IWONA WIĄCEK</t>
  </si>
  <si>
    <t>701-05-WILKOSZ</t>
  </si>
  <si>
    <t>PATRYCJA WILKOSZ DESIGN</t>
  </si>
  <si>
    <t>701-05-YELLOWTEAM</t>
  </si>
  <si>
    <t>YELLOWTEAM SPÓŁKA Z OGRANICZONĄ ODPOWIEDZIALNOŚCIĄ</t>
  </si>
  <si>
    <t>701-05-ZEBALA_K</t>
  </si>
  <si>
    <t>Zębala Konrad</t>
  </si>
  <si>
    <t>701-05-ŻELAZKO</t>
  </si>
  <si>
    <t>Krzysztof Żelazko</t>
  </si>
  <si>
    <t>701-06</t>
  </si>
  <si>
    <t>Katowice</t>
  </si>
  <si>
    <t>701-06-ADHEADS</t>
  </si>
  <si>
    <t>ADHEADS SPÓŁKA Z OGRANICZONĄ ODPOWIEDZIALNOŚCIĄ</t>
  </si>
  <si>
    <t>701-06-ALFAWEB</t>
  </si>
  <si>
    <t>ALFAWEB SPÓŁKA Z OGRANICZONĄ ODPOWIEDZIALNOŚCIĄ</t>
  </si>
  <si>
    <t>701-06-ALGORITHMIZATION</t>
  </si>
  <si>
    <t>ALGORITHMIZATION SPÓŁKA Z OGRANICZONĄ</t>
  </si>
  <si>
    <t>701-06-ANDRIYANTS_V</t>
  </si>
  <si>
    <t>Vitaliy Andriyants</t>
  </si>
  <si>
    <t>701-06-ART</t>
  </si>
  <si>
    <t>ART FM SPÓŁKA Z OGRANICZONĄ ODPOWIEDZIALNOŚCIĄ</t>
  </si>
  <si>
    <t>701-06-ATOMICON</t>
  </si>
  <si>
    <t>ATOMICON SPÓŁKA Z OGRANICZONĄ ODPOWIEDZIALNOŚCIĄ</t>
  </si>
  <si>
    <t>701-06-BAGAN_P</t>
  </si>
  <si>
    <t>Paweł Bagan</t>
  </si>
  <si>
    <t>701-06-BARBERSHOP_INGLOBAL</t>
  </si>
  <si>
    <t>BARBERSHOP INGLOBAL GROUP SPÓŁKA Z OGRANICZONĄ</t>
  </si>
  <si>
    <t>701-06-BAUART</t>
  </si>
  <si>
    <t>Bauart Paca-Bros Spółka Jawna</t>
  </si>
  <si>
    <t>701-06-BLACKPOOL</t>
  </si>
  <si>
    <t>BLACKPOOL SPÓŁKA Z OGRANICZONĄ ODPOWIEDZIALNOŚCIĄ</t>
  </si>
  <si>
    <t>701-06-BLUEMATICA</t>
  </si>
  <si>
    <t>BLUEMATICA SPÓŁKA Z OGRANICZONĄ ODPOWIEDZIALNOŚCIĄ</t>
  </si>
  <si>
    <t>701-06-CHMIAŁA</t>
  </si>
  <si>
    <t>CSC ADRIAN CHMIAŁA</t>
  </si>
  <si>
    <t>701-06-CUBE_WALLS</t>
  </si>
  <si>
    <t>CUBE WALLS SPÓŁKA Z OGRANICZONĄ ODPOWIEDZIALNOŚCIĄ</t>
  </si>
  <si>
    <t>701-06-CUBE_WALLS_SPK</t>
  </si>
  <si>
    <t xml:space="preserve">Cube Walls Sp. z o.o. Sp. kom. </t>
  </si>
  <si>
    <t>701-06-DABROWSKI</t>
  </si>
  <si>
    <t>Dąbrowski Bartosz</t>
  </si>
  <si>
    <t>701-06-DB_RENOWACJE</t>
  </si>
  <si>
    <t>DB RENOWACJE SPÓŁKA Z OGRANICZONĄ</t>
  </si>
  <si>
    <t>701-06-DESCO</t>
  </si>
  <si>
    <t>Desco Poland Sp. z o.o.</t>
  </si>
  <si>
    <t>701-06-DROZDZ_T</t>
  </si>
  <si>
    <t>Tomasz Drożdż</t>
  </si>
  <si>
    <t>701-06-DZIUBA</t>
  </si>
  <si>
    <t>Dziuba-Wiśniewska Joanna</t>
  </si>
  <si>
    <t>701-06-EMINE</t>
  </si>
  <si>
    <t>EMINE SPÓŁKA Z OGRANICZONĄ ODPOWIEDZIALNOŚCIĄ</t>
  </si>
  <si>
    <t>701-06-ENERVIGO</t>
  </si>
  <si>
    <t>701-06-FABRYKA_ETYKIET</t>
  </si>
  <si>
    <t>FABRYKA ETYKIET SPÓŁKA Z OGRANICZONĄ</t>
  </si>
  <si>
    <t>701-06-FREEDOM_TRANS</t>
  </si>
  <si>
    <t>Freedom Trans Sp. z o.o.</t>
  </si>
  <si>
    <t>701-06-GAJEWSKI_MIKOŁAJ</t>
  </si>
  <si>
    <t>MIKOŁAJ GAJEWSKI</t>
  </si>
  <si>
    <t>701-06-GARGAS_R</t>
  </si>
  <si>
    <t>Rafał Gargas</t>
  </si>
  <si>
    <t>701-06-GUDYM</t>
  </si>
  <si>
    <t>GUDYM POLSKA SPÓŁKA Z OGRANICZONĄ</t>
  </si>
  <si>
    <t>701-06-HPC_POLGEOL</t>
  </si>
  <si>
    <t>HPC POLGEOL SPÓŁKA AKCYJNA</t>
  </si>
  <si>
    <t>701-06-HUDEK</t>
  </si>
  <si>
    <t>SecWire KRZYSZTOF HUDEK</t>
  </si>
  <si>
    <t>701-06-HUDEK_A</t>
  </si>
  <si>
    <t>Anna Hudek</t>
  </si>
  <si>
    <t>701-06-INTERCORE_MANAGEMENT</t>
  </si>
  <si>
    <t>INTERCORE MANAGEMENT SPÓŁKA Z OGRANICZONĄ</t>
  </si>
  <si>
    <t>701-06-IPIXEL</t>
  </si>
  <si>
    <t>IPIXEL SPÓŁKA Z OGRANICZONĄ ODPOWIEDZIALNOŚCIĄ</t>
  </si>
  <si>
    <t>701-06-KAIM</t>
  </si>
  <si>
    <t>ALEKSANDER KAIM</t>
  </si>
  <si>
    <t>701-06-KAIM_W</t>
  </si>
  <si>
    <t>Waldemar Kaim</t>
  </si>
  <si>
    <t>701-06-KAMINSKI</t>
  </si>
  <si>
    <t>Kamiński Grzegorz F.H.U.R. SETTE</t>
  </si>
  <si>
    <t>701-06-KDS_PRINT</t>
  </si>
  <si>
    <t>KDS PRINT SPÓŁKA Z OGRANICZONĄ ODPOWIEDZIALNOŚCIĄ</t>
  </si>
  <si>
    <t>701-06-KOBA</t>
  </si>
  <si>
    <t>Koba Piotr Tłumaczenia</t>
  </si>
  <si>
    <t>701-06-KOZOK_L</t>
  </si>
  <si>
    <t>ŁK Consulting Łukasz Kozok</t>
  </si>
  <si>
    <t>701-06-KRAWETEK_M</t>
  </si>
  <si>
    <t>Mateusz Krawętek Ratownictwo Medyczne</t>
  </si>
  <si>
    <t>701-06-KUSA_I</t>
  </si>
  <si>
    <t>Artee Ilona Kusa</t>
  </si>
  <si>
    <t>701-06-KWANGDUCK</t>
  </si>
  <si>
    <t>Kwangduck Sp. z o.o.</t>
  </si>
  <si>
    <t>701-06-MOKANU_H</t>
  </si>
  <si>
    <t>MOKKA HANNA MOKANU</t>
  </si>
  <si>
    <t>701-06-OPIOLA_ZAWADA</t>
  </si>
  <si>
    <t>MAGDALENA OPIOŁA-ZAWADA</t>
  </si>
  <si>
    <t>701-06-PAYSKIN</t>
  </si>
  <si>
    <t>PAYSKIN SPÓŁKA Z OGRANICZONĄ ODPOWIEDZIALNOŚCIĄ</t>
  </si>
  <si>
    <t>701-06-PECKO_M</t>
  </si>
  <si>
    <t>MIKOŁAJ PECKO</t>
  </si>
  <si>
    <t>701-06-PIGULA</t>
  </si>
  <si>
    <t>Altec Telecom Dariusz Piguła</t>
  </si>
  <si>
    <t>701-06-PREUSS</t>
  </si>
  <si>
    <t>PREUSS PIPE REHABILITATION POLSKA  SPÓŁKA</t>
  </si>
  <si>
    <t>701-06-PUDLOWSKI_R</t>
  </si>
  <si>
    <t>LA BOITE RAFAŁ PUDŁOWSKI</t>
  </si>
  <si>
    <t>701-06-RAPORT_KASOWY</t>
  </si>
  <si>
    <t>701-06-SADHANA</t>
  </si>
  <si>
    <t>SERGO SPÓŁKA Z OGRANICZONĄ ODPOWIEDZIALNOŚCIĄ</t>
  </si>
  <si>
    <t>701-06-SECWIRE</t>
  </si>
  <si>
    <t>SECWIRE SPÓŁKA Z OGRANICZONĄ ODPOWIEDZIALNOŚCIĄ</t>
  </si>
  <si>
    <t>701-06-SICIAREK</t>
  </si>
  <si>
    <t>Elisabeth Siciarek "Perth"</t>
  </si>
  <si>
    <t>701-06-SIWIEC</t>
  </si>
  <si>
    <t>Siwiec Bronisław Pracownia Projektowo-Wdrożeniowa</t>
  </si>
  <si>
    <t>701-06-SKOVRON_A</t>
  </si>
  <si>
    <t>Andrii Skovron</t>
  </si>
  <si>
    <t>701-06-TECH_ONE</t>
  </si>
  <si>
    <t>TECH ONE SPÓŁKA Z OGRANICZONĄ ODPOWIEDZIALNOŚCIĄ</t>
  </si>
  <si>
    <t>701-06-UVC_POLSKA</t>
  </si>
  <si>
    <t>UVC POLSKA SPÓŁKA Z OGRANICZONĄ ODPOWIEDZIALNOŚCIĄ</t>
  </si>
  <si>
    <t>701-06-VIAVERDE</t>
  </si>
  <si>
    <t>VIAVERDE  SPÓŁKA Z OGRANICZONĄ ODPOWIEDZIALNOŚCIĄ</t>
  </si>
  <si>
    <t>701-06-WANCZYK_S</t>
  </si>
  <si>
    <t>Sebastian Wańczyk Fiber Services</t>
  </si>
  <si>
    <t>701-06-WISNIEWSKI_S</t>
  </si>
  <si>
    <t>SWI Consulting Sebastian Wiśniewski</t>
  </si>
  <si>
    <t>701-06-ZABRZE_CABLE_FACTORY</t>
  </si>
  <si>
    <t>ZABRZE CABLE FACTORY SPÓŁKA Z OGRANICZONĄ</t>
  </si>
  <si>
    <t>701-06-ZAYKA</t>
  </si>
  <si>
    <t>701-07</t>
  </si>
  <si>
    <t xml:space="preserve">6Connex International Sp. zo.o. </t>
  </si>
  <si>
    <t>Answer Digital Ltd</t>
  </si>
  <si>
    <t>ARWEN SPÓŁKA Z OGRANICZONĄ ODPOWIEDZIALNOŚCIĄ</t>
  </si>
  <si>
    <t>Streamsoft Kraków Sp. z o.o.</t>
  </si>
  <si>
    <t>Gypsy Love Joanna Bałuszyńska</t>
  </si>
  <si>
    <t>Szczepan Barański pikodot studio</t>
  </si>
  <si>
    <t xml:space="preserve">BeClose Sp. zo.o. </t>
  </si>
  <si>
    <t>Bosst Sp. z o.o.</t>
  </si>
  <si>
    <t>BUDMILLER SPÓŁKA Z OGRANICZONĄ ODPOWIEDZIALNOŚCIĄ</t>
  </si>
  <si>
    <t>Burczyk Kamil IT Service</t>
  </si>
  <si>
    <t>Chatłas Romuald OPitp</t>
  </si>
  <si>
    <t>Maciej Cieślak Business Automation</t>
  </si>
  <si>
    <t>Ćwięka Michał CodeMike</t>
  </si>
  <si>
    <t>Technika dentystyczna Marcin Czaja</t>
  </si>
  <si>
    <t>Dąbrowski Jakub - Tiny Pond Pictures</t>
  </si>
  <si>
    <t>Marcin Denisiuk</t>
  </si>
  <si>
    <t>DS NIERUCHOMOŚCI SPÓŁKA Z OGRANICZONĄ</t>
  </si>
  <si>
    <t>Dziendziel Adam ADZ</t>
  </si>
  <si>
    <t>Dziubek Szymon</t>
  </si>
  <si>
    <t>Far-Med s.j. - Faron i Wspólnicy</t>
  </si>
  <si>
    <t>Fijałkowski Paweł FI</t>
  </si>
  <si>
    <t>MIND.WAVE Kamil Garbowski</t>
  </si>
  <si>
    <t>Głowińska Emilia Janex</t>
  </si>
  <si>
    <t>Mikołaj Góra</t>
  </si>
  <si>
    <t>Mateusz Gurgul</t>
  </si>
  <si>
    <t>HEATMASTERS POLAND SPÓŁKA Z OGRANICZONĄ</t>
  </si>
  <si>
    <t>Hejda Anna szkolenia</t>
  </si>
  <si>
    <t>Gabriela Jachimowicz Psychologia Jednostki</t>
  </si>
  <si>
    <t>Mateusz Jaje Services</t>
  </si>
  <si>
    <t>Janowska - Sarwa Karolina  Agencja MART</t>
  </si>
  <si>
    <t>Jaskulski Dominik</t>
  </si>
  <si>
    <t>Kamperus Sp. z o.o.</t>
  </si>
  <si>
    <t>Paweł Karcz IT</t>
  </si>
  <si>
    <t>Kasperkiwicz Filip SafeNet</t>
  </si>
  <si>
    <t>Kołodziejski Filip Consulting</t>
  </si>
  <si>
    <t>Korcala Krzysztof Tu leży</t>
  </si>
  <si>
    <t xml:space="preserve">Kotowska-Grzesiak Barbara Praktyka Lekarska </t>
  </si>
  <si>
    <t>Radosław Kozok Indywidualna Praktyka Lekarska</t>
  </si>
  <si>
    <t>Kramarska Anna Apartamenty Kraków</t>
  </si>
  <si>
    <t>KREDA SPÓŁKA Z OGRANICZONĄ ODPOWIEDZIALNOŚCIĄ</t>
  </si>
  <si>
    <t>Adrian Kremski</t>
  </si>
  <si>
    <t>Król Przemysław PrzemTel Communications</t>
  </si>
  <si>
    <t>Jakub Kułaga IT Solutions</t>
  </si>
  <si>
    <t>Kułaga Marta Rubikon</t>
  </si>
  <si>
    <t>Kuziel Krzysztof Usługi programistyczne</t>
  </si>
  <si>
    <t>Leance Spółka z ograniczoną odpowiedzialnością</t>
  </si>
  <si>
    <t>Leance s.c. Marta Kułaga, Joanna Nowicka</t>
  </si>
  <si>
    <t>Paweł Łepkowski</t>
  </si>
  <si>
    <t>Tomasz Lipiński</t>
  </si>
  <si>
    <t>Mesonica Spółka z ograniczoną odpowiedzialnością</t>
  </si>
  <si>
    <t>METRY KWADRATOWE SPÓŁKA Z OGRANICZONĄ</t>
  </si>
  <si>
    <t>Michalski Tomasz</t>
  </si>
  <si>
    <t>Miłobędzki Michał</t>
  </si>
  <si>
    <t>Mol Marek Mn-Geo Usługi Geodezyjno-Kartograficzne</t>
  </si>
  <si>
    <t>Nie mów nikomu Sp. z o.o.</t>
  </si>
  <si>
    <t>Nowakowska Maja Creative Dispatch</t>
  </si>
  <si>
    <t>OPEN-UP Sp. z o.o.</t>
  </si>
  <si>
    <t>OPEN-UP sp. z o.o. sp. k.</t>
  </si>
  <si>
    <t>Orlicka Katarzyna Recruitment Loop</t>
  </si>
  <si>
    <t>Kajetan Owczarek</t>
  </si>
  <si>
    <t>Klaudia Penkalla</t>
  </si>
  <si>
    <t>Pharmabion Sp. z o.o.</t>
  </si>
  <si>
    <t>Mateusz Piekarczyk</t>
  </si>
  <si>
    <t>Aleksandra Pilch</t>
  </si>
  <si>
    <t>Pluta Mateusz IT Services</t>
  </si>
  <si>
    <t>Płonka Marcin Kancelaria Adwokacka Adwokat</t>
  </si>
  <si>
    <t>Płonka Violetta Kancelaria Radcy Prawnego</t>
  </si>
  <si>
    <t>Potok Jaromir Nocturne Industries</t>
  </si>
  <si>
    <t>Poznański Konrad Route Studio</t>
  </si>
  <si>
    <t>Principal Partners Group Sp. zo.o.</t>
  </si>
  <si>
    <t>Przydatek Mariusz Beowave</t>
  </si>
  <si>
    <t>Anna Pytko</t>
  </si>
  <si>
    <t>Pytko Ryszard</t>
  </si>
  <si>
    <t>Sikora Krzysztof Malt Store Polska</t>
  </si>
  <si>
    <t>Mateusz Skurski Agile Master</t>
  </si>
  <si>
    <t>POLSKA GRUPA SŁOŃ TORBALSKI SPÓŁKA Z OGRANICZONĄ</t>
  </si>
  <si>
    <t>Ewelina Smętek Psychoterapia</t>
  </si>
  <si>
    <t>Solid Potential Sp. z o.o.</t>
  </si>
  <si>
    <t>Stanuch Kamil ABX</t>
  </si>
  <si>
    <t>Łukasz Suduł - ElektroIT</t>
  </si>
  <si>
    <t>Szmit Łukasz</t>
  </si>
  <si>
    <t>Tomana Anastazja Pracownia Protetyczna</t>
  </si>
  <si>
    <t xml:space="preserve">Truck Center Nowiny Spółka z ograniczoną </t>
  </si>
  <si>
    <t>ULTIMA Grabowski, Smętek Sp.j.</t>
  </si>
  <si>
    <t>Valvulas Arco Sp. z o.o.</t>
  </si>
  <si>
    <t>Valvulas Arco S.L.</t>
  </si>
  <si>
    <t>Vizmus Sp. z o.o.</t>
  </si>
  <si>
    <t>Tomasz Werbicki WebDev</t>
  </si>
  <si>
    <t>Dominik Wieczorek - Web Applications</t>
  </si>
  <si>
    <t>Zając Jakub Ptaszniki Zająca</t>
  </si>
  <si>
    <t>Zbyszewski Michał Mercatare</t>
  </si>
  <si>
    <t>Oleksii Zemliakov</t>
  </si>
  <si>
    <t>701-08</t>
  </si>
  <si>
    <t>Warszawa Bielany</t>
  </si>
  <si>
    <t>701-08-ABSU_WATER</t>
  </si>
  <si>
    <t>ABSU WATER SPÓŁKA Z OGRANICZONĄ ODPOWIEDZIALNOŚCIĄ</t>
  </si>
  <si>
    <t>701-08-AK_WORLDS</t>
  </si>
  <si>
    <t>AK Worlds Sp. z o.o.</t>
  </si>
  <si>
    <t>701-08-ALTCON</t>
  </si>
  <si>
    <t>ALTCON SPÓŁKA Z OGRANICZONĄ ODPOWIEDZIALNOŚCIĄ</t>
  </si>
  <si>
    <t>701-08-AURA_1</t>
  </si>
  <si>
    <t>AURA_1 SPÓŁKA Z OGRANICZONĄ ODPOWIEDZIALNOŚCIĄ</t>
  </si>
  <si>
    <t>701-08-AUTOMATYCZNE</t>
  </si>
  <si>
    <t>Automatyczne Drzwi sp. z o.o.</t>
  </si>
  <si>
    <t>701-08-BADACH</t>
  </si>
  <si>
    <t>Badach Maciej Mangfold Group</t>
  </si>
  <si>
    <t>701-08-BASKA_A</t>
  </si>
  <si>
    <t>Alicja Baska Medycyna Stylu Życia</t>
  </si>
  <si>
    <t>701-08-BENEFACTOR_</t>
  </si>
  <si>
    <t>Benefactor Sp. z o.o.</t>
  </si>
  <si>
    <t>701-08-BINARIKS</t>
  </si>
  <si>
    <t>BINARIKS SPÓŁKA Z OGRANICZONĄ ODPOWIEDZIALNOŚCIĄ</t>
  </si>
  <si>
    <t>701-08-BLASZCZUK_L</t>
  </si>
  <si>
    <t>P.H.U. Diamonds Clothes Łukasz Błaszczuk</t>
  </si>
  <si>
    <t>701-08-C_GEN</t>
  </si>
  <si>
    <t xml:space="preserve">C-GEN SYSTEMS Spółka z ograniczoną </t>
  </si>
  <si>
    <t>701-08-CARGOMAMA</t>
  </si>
  <si>
    <t>CARGOMAMA SPÓŁKA Z OGRANICZONĄ ODPOWIEDZIALNOŚCIĄ</t>
  </si>
  <si>
    <t>701-08-COGITERRA</t>
  </si>
  <si>
    <t>Cogiterra Sp. z o.o.</t>
  </si>
  <si>
    <t>701-08-CPJS</t>
  </si>
  <si>
    <t>CPJS - Centrum Promocji Jakości Stali Sp. z o.o.</t>
  </si>
  <si>
    <t>701-08-CZABANSKI</t>
  </si>
  <si>
    <t>Czabański, Gałuszyński i Partnerzy Kancelaria</t>
  </si>
  <si>
    <t>701-08-DREJKA</t>
  </si>
  <si>
    <t xml:space="preserve">Drejka Łukasz Infinity Consulting  </t>
  </si>
  <si>
    <t>701-08-DUNOWSKI</t>
  </si>
  <si>
    <t>Dunowski Tomasz Communication Experts</t>
  </si>
  <si>
    <t>701-08-EDBERH</t>
  </si>
  <si>
    <t>Edberh Sp. z o.o.</t>
  </si>
  <si>
    <t>701-08-ETALON</t>
  </si>
  <si>
    <t>ETALON TRANS SPÓŁKA Z OGRANICZONĄ</t>
  </si>
  <si>
    <t>701-08-ETIDA</t>
  </si>
  <si>
    <t>Etida Spółka z ograniczoną odpowiedzialnością</t>
  </si>
  <si>
    <t>701-08-FABRYKA_ENERGII</t>
  </si>
  <si>
    <t>Fabryka Energii Sp. z o.o.</t>
  </si>
  <si>
    <t>701-08-FILLO</t>
  </si>
  <si>
    <t>Fillo Sp. z o.o.</t>
  </si>
  <si>
    <t>701-08-FLOWERTRANS</t>
  </si>
  <si>
    <t>Flowertrans Sp.z o.o.</t>
  </si>
  <si>
    <t>701-08-FREEDOM_TRANS</t>
  </si>
  <si>
    <t>701-08-GASKA_</t>
  </si>
  <si>
    <t>Gąska Łukasz GooseSoft</t>
  </si>
  <si>
    <t>701-08-GLEVA</t>
  </si>
  <si>
    <t>GLEVA SPÓŁKA Z OGRANICZONĄ ODPOWIEDZIALNOŚCIĄ</t>
  </si>
  <si>
    <t>701-08-GOAT</t>
  </si>
  <si>
    <t>GOAT POLSKA SPÓŁKA Z OGRANICZONĄ</t>
  </si>
  <si>
    <t>701-08-GRANDEUROTRANS</t>
  </si>
  <si>
    <t>Piotroma Spółka z ograniczoną odpowiedzialnością</t>
  </si>
  <si>
    <t>701-08-GRYTSUK_O</t>
  </si>
  <si>
    <t>MASTER Oleg Grytsuk</t>
  </si>
  <si>
    <t>701-08-INFINICLOUDS</t>
  </si>
  <si>
    <t>Infiniclouds Sp. z o.o.</t>
  </si>
  <si>
    <t>701-08-INTELIGENT_ELECTRONI</t>
  </si>
  <si>
    <t>Inteligent Electronics Systems Sp. z o.o.</t>
  </si>
  <si>
    <t>701-08-INTERTRANSAUTO</t>
  </si>
  <si>
    <t>INTERTRANSAUTO POLSKA SPÓŁKA Z OGRANICZONĄ</t>
  </si>
  <si>
    <t>701-08-IT_TIMING</t>
  </si>
  <si>
    <t>IT Timing Sp. z o.o.</t>
  </si>
  <si>
    <t>701-08-JASZCZOŁT</t>
  </si>
  <si>
    <t>Jacek Jaszczołt Jacek S-FIN</t>
  </si>
  <si>
    <t>701-08-KARAOSMANOGLU</t>
  </si>
  <si>
    <t>AHMET KARAOSMANOGLU</t>
  </si>
  <si>
    <t>701-08-KLEEN_TEX_LTD</t>
  </si>
  <si>
    <t>Kleen-Tex Industries Limited</t>
  </si>
  <si>
    <t>701-08-KMK</t>
  </si>
  <si>
    <t>K.M.K. Systems Sp. z o.o.</t>
  </si>
  <si>
    <t>701-08-KONIKOVA</t>
  </si>
  <si>
    <t>Konikova Oksana OK-SUN</t>
  </si>
  <si>
    <t>701-08-KRUCZEK_K</t>
  </si>
  <si>
    <t>KAROLINA KRUCZEK</t>
  </si>
  <si>
    <t>701-08-KUCZYŃSKI</t>
  </si>
  <si>
    <t>Kuczyński Piotr</t>
  </si>
  <si>
    <t>701-08-KUZIEMSKA_N</t>
  </si>
  <si>
    <t>Natasza Kuziemska</t>
  </si>
  <si>
    <t>701-08-LICHOCKI</t>
  </si>
  <si>
    <t>Lichocki Jarosław HEXSOFT</t>
  </si>
  <si>
    <t>701-08-LIFE</t>
  </si>
  <si>
    <t>Lifestyle Coach Sp. z o.o.</t>
  </si>
  <si>
    <t>701-08-LOGOLINE</t>
  </si>
  <si>
    <t>Logoline-Europe Sp. z o.o.</t>
  </si>
  <si>
    <t>701-08-ŁAŃCUCKI</t>
  </si>
  <si>
    <t>Łańcucki Krzysztof Przystanek Alpaka</t>
  </si>
  <si>
    <t>701-08-MS_INVESTMENTS</t>
  </si>
  <si>
    <t>701-08-PMT_EUROPE</t>
  </si>
  <si>
    <t>PMT EUROPE SPÓŁKA Z OGRANICZONĄ ODPOWIEDZIALNOŚCIĄ</t>
  </si>
  <si>
    <t>701-08-PRO_SANIT</t>
  </si>
  <si>
    <t>PRO SANIT SPÓŁKA Z OGRANICZONĄ ODPOWIEDZIALNOŚCIĄ</t>
  </si>
  <si>
    <t>701-08-QUALITRANS</t>
  </si>
  <si>
    <t>QUALITRANS SPÓŁKA Z OGRANICZONĄ ODPOWIEDZIALNOŚCIĄ</t>
  </si>
  <si>
    <t>701-08-ROMANSKI_R</t>
  </si>
  <si>
    <t>RAFAŁ ROMAŃSKI KANCELARIA DORADCY PODATKOWEGO</t>
  </si>
  <si>
    <t>701-08-SADHANA</t>
  </si>
  <si>
    <t>Sadhana Sp. z o.o.</t>
  </si>
  <si>
    <t>701-08-SADOWSKI</t>
  </si>
  <si>
    <t xml:space="preserve">Sadowski G. Agencja Informacyjna Bull and Bear </t>
  </si>
  <si>
    <t>701-08-SM_BUKOVINA</t>
  </si>
  <si>
    <t>SM Bukovina Sp. z o.o.</t>
  </si>
  <si>
    <t>701-08-SOBOTA</t>
  </si>
  <si>
    <t>Sobota Ireneusz Play4Media</t>
  </si>
  <si>
    <t>701-08-STYLISH</t>
  </si>
  <si>
    <t xml:space="preserve">Stylish Sp. z o.o. </t>
  </si>
  <si>
    <t>701-08-SUPERSONIC</t>
  </si>
  <si>
    <t>Supersonic Productions Sp. z o.o.</t>
  </si>
  <si>
    <t>701-08-SUPLERY</t>
  </si>
  <si>
    <t>SUPLERY POLSKA SPÓŁKA Z OGRANICZONĄ</t>
  </si>
  <si>
    <t>701-08-SVCOM</t>
  </si>
  <si>
    <t>SVCOM Sp.z o.o.</t>
  </si>
  <si>
    <t>701-08-SWIATEK_J</t>
  </si>
  <si>
    <t>Kawa Jakub Świątek</t>
  </si>
  <si>
    <t>701-08-SYNTHELIO</t>
  </si>
  <si>
    <t>Synthelio Group Sp. z o.o.</t>
  </si>
  <si>
    <t>701-08-SZEREDA_A</t>
  </si>
  <si>
    <t>DICLO AGATA SZEREDA</t>
  </si>
  <si>
    <t>701-08-TELS_CARGO</t>
  </si>
  <si>
    <t>TELS CARGO POLSKA SPÓŁKA Z OGRANICZONĄ</t>
  </si>
  <si>
    <t>701-08-TIME_OF_PROGRESS</t>
  </si>
  <si>
    <t>TIME OF PROGRESS SPÓŁKA Z OGRANICZONĄ</t>
  </si>
  <si>
    <t>701-08-TK_STERN</t>
  </si>
  <si>
    <t>TK Stern Sp. z o.o.</t>
  </si>
  <si>
    <t>701-08-VAV_TRANS</t>
  </si>
  <si>
    <t>Vav Trans  Sp. z o.o.</t>
  </si>
  <si>
    <t>701-08-VIKING</t>
  </si>
  <si>
    <t>Viking Trans Sp. z o.o.</t>
  </si>
  <si>
    <t>701-08-VIPCARTRANS</t>
  </si>
  <si>
    <t>VIPCARTRANS SPÓŁKA Z OGRANICZONĄ</t>
  </si>
  <si>
    <t>701-08-VSK_CARGO</t>
  </si>
  <si>
    <t>VSK CARGO SPÓŁKA Z OGRANICZONĄ ODPOWIEDZIALNOŚCIĄ</t>
  </si>
  <si>
    <t>701-08-WASZTAN_S</t>
  </si>
  <si>
    <t>Kompleksowe usługi elekro-energetyczne, budowlane</t>
  </si>
  <si>
    <t>701-08-WELLOCK</t>
  </si>
  <si>
    <t>WELLOCK SPÓŁKA Z OGRANICZONĄ ODPOWIEDZIALNOŚCIĄ</t>
  </si>
  <si>
    <t>701-08-WICHOWSKA</t>
  </si>
  <si>
    <t>LUV DISTRIBUTION LUCYNA WICHOWSKA-ROMAŃSKA</t>
  </si>
  <si>
    <t>701-08-ZDANOVICH_A</t>
  </si>
  <si>
    <t>3F Logistics Anita Zdanovich</t>
  </si>
  <si>
    <t>701-08-ZSTRANS</t>
  </si>
  <si>
    <t>ZSTrans p. z o.o.</t>
  </si>
  <si>
    <t>701-09</t>
  </si>
  <si>
    <t>Wrocław</t>
  </si>
  <si>
    <t>701-09-A77</t>
  </si>
  <si>
    <t>A77 SPÓŁKA Z OGRANICZONĄ ODPOWIEDZIALNOŚCIĄ</t>
  </si>
  <si>
    <t>701-09-ADAMUS_NIERUCHOMOSCI</t>
  </si>
  <si>
    <t>ADAMUS NIERUCHOMOŚCI SPÓŁKA Z OGRANICZONĄ</t>
  </si>
  <si>
    <t>701-09-ADAPTEX</t>
  </si>
  <si>
    <t>ADAPTEX SPÓŁKA Z OGRANICZONĄ ODPOWIEDZIALNOŚCIĄ</t>
  </si>
  <si>
    <t>701-09-AET</t>
  </si>
  <si>
    <t>AET POLAND SPÓŁKA Z OGRANICZONĄ ODPOWIEDZIALNOŚCIĄ</t>
  </si>
  <si>
    <t>701-09-ALEJA_NIERUCHOMOSCI</t>
  </si>
  <si>
    <t>ALEJA NIERUCHOMOŚCI SPÓŁKA Z OGRANICZONĄ</t>
  </si>
  <si>
    <t>701-09-ARCHON</t>
  </si>
  <si>
    <t>ARCHON SPÓŁKA Z OGRANICZONĄ ODPOWIEDZIALNOŚCIĄ</t>
  </si>
  <si>
    <t>701-09-AZYSA_POLSKA</t>
  </si>
  <si>
    <t xml:space="preserve">AZYSA POLSKA SPÓŁKA Z OGRANICZONĄ </t>
  </si>
  <si>
    <t>701-09-BIALECKA_A</t>
  </si>
  <si>
    <t>Kancelaria Notarialna Anna Białecka</t>
  </si>
  <si>
    <t>701-09-BONUS_LABORATOR</t>
  </si>
  <si>
    <t>BONUS LABORATOR SPÓŁKA Z OGRANICZONĄ</t>
  </si>
  <si>
    <t>701-09-BOSCO</t>
  </si>
  <si>
    <t>BOSCO SPÓŁKA Z OGRANICZONĄ ODPOWIEDZIALNOŚCIĄ</t>
  </si>
  <si>
    <t>701-09-C_BIT_BIS</t>
  </si>
  <si>
    <t>ZDZISŁAW BUDNY C-BIT BIS</t>
  </si>
  <si>
    <t>701-09-DIA_MODERN</t>
  </si>
  <si>
    <t>DIA MODERN COMPANY J. IDZIK  SPÓŁKA JAWNA</t>
  </si>
  <si>
    <t>701-09-DOMY_WOJSZYCE</t>
  </si>
  <si>
    <t>DOMY WOJSZYCE SPÓŁKA Z OGRANICZONĄ</t>
  </si>
  <si>
    <t>701-09-EPACK</t>
  </si>
  <si>
    <t>E.PACK SPÓŁKA Z OGRANICZONĄ ODPOWIEDZIALNOŚCIĄ</t>
  </si>
  <si>
    <t>701-09-FIRA_CAPITAL_SP_KOM</t>
  </si>
  <si>
    <t>FIRA CAPITAL SPÓŁKA Z OGRANICZONĄ</t>
  </si>
  <si>
    <t>701-09-FIRA_CAPITAL_SP_Z_OO</t>
  </si>
  <si>
    <t>701-09-FIRA_JESIENNICKA</t>
  </si>
  <si>
    <t>FIRA JESIENNICKA SPÓŁKA Z OGRANICZONĄ</t>
  </si>
  <si>
    <t>701-09-FIRA_KREPICKA</t>
  </si>
  <si>
    <t>701-09-FIRA_SP_Z_OO</t>
  </si>
  <si>
    <t>FIRA SPÓŁKA Z OGRANICZONĄ ODPOWIEDZIALNOŚCIĄ</t>
  </si>
  <si>
    <t>701-09-FUNDACJA_LUCE</t>
  </si>
  <si>
    <t>FUNDACJA LUCE DI SPERANZA</t>
  </si>
  <si>
    <t>701-09-FX_INVESTMENT</t>
  </si>
  <si>
    <t>FX INVESTMENTS SPÓŁKA Z OGRANICZONĄ</t>
  </si>
  <si>
    <t>701-09-GOLONKA_L</t>
  </si>
  <si>
    <t>GOLONKA ŁUKASZ</t>
  </si>
  <si>
    <t>701-09-GR_SHIPPING</t>
  </si>
  <si>
    <t>GR SHIPPING SPÓŁKA Z OGRANICZONĄ</t>
  </si>
  <si>
    <t>701-09-GUENTHER_A</t>
  </si>
  <si>
    <t>Anna Guenther  DESIGN AG</t>
  </si>
  <si>
    <t>701-09-HEATMASTERS</t>
  </si>
  <si>
    <t>701-09-HIDULIANOVA_S</t>
  </si>
  <si>
    <t>Time Keeper Sofiia Hidulianova</t>
  </si>
  <si>
    <t>701-09-JABLONSKI_M</t>
  </si>
  <si>
    <t>MJ Consulting Michał Jabłoński</t>
  </si>
  <si>
    <t>701-09-JAROSZEWSKI_M</t>
  </si>
  <si>
    <t>Night Sky Coding Mateusz Jaroszewski</t>
  </si>
  <si>
    <t>701-09-KARPENKO_V</t>
  </si>
  <si>
    <t>"VERONIQUE TATTOO" STUDIO TATUAŻU VERONIKA</t>
  </si>
  <si>
    <t>701-09-KMS</t>
  </si>
  <si>
    <t>KMS KICKA MINIEWSKI SPÓŁKA KOMANDYTOWA</t>
  </si>
  <si>
    <t>701-09-KULAWIK_K</t>
  </si>
  <si>
    <t>Krzysztof Kulawik</t>
  </si>
  <si>
    <t>701-09-KUNA_A</t>
  </si>
  <si>
    <t>Herr Arkadiusz Kuna</t>
  </si>
  <si>
    <t>701-09-LETS_CLEAN</t>
  </si>
  <si>
    <t>LET'S CLEAN PROSTA SPÓŁKA AKCYJNA</t>
  </si>
  <si>
    <t>701-09-LEVEL_AUTO</t>
  </si>
  <si>
    <t>LEVEL AUTO SPÓŁKA Z OGRANICZONĄ ODPOWIEDZIALNOŚCIĄ</t>
  </si>
  <si>
    <t>701-09-LUSZCZ_F</t>
  </si>
  <si>
    <t>FABOSS AGENCY FABIAN ŁUSZCZ</t>
  </si>
  <si>
    <t>701-09-MAMATIUSUPOV_D</t>
  </si>
  <si>
    <t>DMYTRII MAMATIUSUPOV</t>
  </si>
  <si>
    <t>701-09-MARCINKIEWICZ_J</t>
  </si>
  <si>
    <t>Jakub Marcinkiewicz</t>
  </si>
  <si>
    <t>701-09-MEGAPOLIS_PRIME</t>
  </si>
  <si>
    <t>MEGAPOLIS PRIME SPÓŁKA Z OGRANICZONĄ</t>
  </si>
  <si>
    <t>701-09-MISERANTE</t>
  </si>
  <si>
    <t>MISERANTE SPÓŁKA Z OGRANICZONĄ ODPOWIEDZIALNOŚCIĄ</t>
  </si>
  <si>
    <t>701-09-MITORS</t>
  </si>
  <si>
    <t>MITORS SPÓŁKA Z OGRANICZONĄ ODPOWIEDZIALNOŚCIĄ</t>
  </si>
  <si>
    <t>701-09-MODNA_SC</t>
  </si>
  <si>
    <t>MODNA ANETA HADAŁA DANIEL HADAŁA SPÓŁKA CYWILNA</t>
  </si>
  <si>
    <t>701-09-NS2011</t>
  </si>
  <si>
    <t>NS 2011 SPÓŁKA Z OGRANICZONĄ ODPOWIEDZIALNOŚCIĄ</t>
  </si>
  <si>
    <t>701-09-OPTIMAL</t>
  </si>
  <si>
    <t>OPTIMAL PRIVAT GROUP SPÓŁKA Z OGRANICZONĄ</t>
  </si>
  <si>
    <t>701-09-PANDA_DEVELOPMENT</t>
  </si>
  <si>
    <t>PANDA DEVELOPMENT SPÓŁKA Z OGRANICZONĄ</t>
  </si>
  <si>
    <t>701-09-PIKULSKA_A</t>
  </si>
  <si>
    <t>AGATA PIKULSKA PORG ANALYTICS</t>
  </si>
  <si>
    <t>701-09-PMPC</t>
  </si>
  <si>
    <t>PMPC SPÓŁKA Z OGRANICZONĄ ODPOWIEDZIALNOŚCIĄ</t>
  </si>
  <si>
    <t>701-09-PROFITSOFT</t>
  </si>
  <si>
    <t>PROFITSOFT SPÓŁKA Z OGRANICZONĄ ODPOWIEDZIALNOŚCIĄ</t>
  </si>
  <si>
    <t>701-09-RACZYNSKI_P</t>
  </si>
  <si>
    <t>Paweł Raczyński Software</t>
  </si>
  <si>
    <t>701-09-SKUZA_K</t>
  </si>
  <si>
    <t>SKYROCKET PC Krzysztof Skuza</t>
  </si>
  <si>
    <t>701-09-SUN4US</t>
  </si>
  <si>
    <t>SUN4US SPÓŁKA Z OGRANICZONĄ ODPOWIEDZIALNOŚCIĄ</t>
  </si>
  <si>
    <t>701-09-TABIS_B</t>
  </si>
  <si>
    <t>Bartosz Tabiś Taniec</t>
  </si>
  <si>
    <t>701-09-TRG</t>
  </si>
  <si>
    <t>TRG INVESTMENT SPÓŁKA Z OGRANICZONĄ</t>
  </si>
  <si>
    <t>701-09-TWS_OPTIMUS_BUD</t>
  </si>
  <si>
    <t>TWS OPTIMUS BUD SPÓŁKA Z OGRANICZONĄ</t>
  </si>
  <si>
    <t>701-09-WODKIEWICZ_T</t>
  </si>
  <si>
    <t>Tomasz Wódkiewicz</t>
  </si>
  <si>
    <t>701-09-WT2</t>
  </si>
  <si>
    <t>WT2 SPÓŁKA Z OGRANICZONĄ ODPOWIEDZIALNOŚCIĄ</t>
  </si>
  <si>
    <t>701-10</t>
  </si>
  <si>
    <t>Łódź</t>
  </si>
  <si>
    <t>701-10-GERDA_1</t>
  </si>
  <si>
    <t>GERDA 1 SPÓŁKA Z OGRANICZONĄ ODPOWIEDZIALNOŚCIĄ</t>
  </si>
  <si>
    <t>701-10-GERDA_GROUP</t>
  </si>
  <si>
    <t>GERDA INVESTMENTS GROUP SPÓŁKA Z OGRANICZONĄ</t>
  </si>
  <si>
    <t>701-10-GERDA_INVESTMENTS</t>
  </si>
  <si>
    <t>GERDA INVESTMENTS SPÓŁKA Z OGRANICZONĄ</t>
  </si>
  <si>
    <t>701-10-GERDA_RT</t>
  </si>
  <si>
    <t>GERDA RT SPÓŁKA Z OGRANICZONĄ ODPOWIEDZIALNOŚCIĄ</t>
  </si>
  <si>
    <t>701-10-GLAB_D</t>
  </si>
  <si>
    <t>Damian Głąb</t>
  </si>
  <si>
    <t>701-10-GOAT</t>
  </si>
  <si>
    <t>701-10-GUENTHER_A</t>
  </si>
  <si>
    <t>701-10-HAPACK</t>
  </si>
  <si>
    <t>HAPACK SPÓŁKA Z OGRANICZONĄ ODPOWIEDZIALNOŚCIĄ</t>
  </si>
  <si>
    <t>701-10-HAVA_O</t>
  </si>
  <si>
    <t>Oleksii Hava</t>
  </si>
  <si>
    <t>701-10-KULYKIVSKA_K</t>
  </si>
  <si>
    <t>Kateryna Kulykivska</t>
  </si>
  <si>
    <t>701-10-MERKOTUN_I</t>
  </si>
  <si>
    <t>IHOR MERKOTUN</t>
  </si>
  <si>
    <t>701-10-PERFECTBUD</t>
  </si>
  <si>
    <t>PERFECTBUD SPÓŁKA Z OGRANICZONĄ ODPOWIEDZIALNOŚCIĄ</t>
  </si>
  <si>
    <t>701-10-PURPLE_INVESTMENT</t>
  </si>
  <si>
    <t>PURPLE INVESTMENT SPÓŁKA Z OGRANICZONĄ</t>
  </si>
  <si>
    <t>701-10-REFFER_MANAGER</t>
  </si>
  <si>
    <t>REFFER MANAGER SPÓŁKA Z OGRANICZONĄ</t>
  </si>
  <si>
    <t>701-10-SLIPCHENKO_O</t>
  </si>
  <si>
    <t>PARTNER SKS Oleksandr Slipchenko</t>
  </si>
  <si>
    <t>701-10-SM_PRODUCTION</t>
  </si>
  <si>
    <t>SM PRODUCTION SPÓŁKA Z OGRANICZONĄ</t>
  </si>
  <si>
    <t>701-10-STAN_D</t>
  </si>
  <si>
    <t>St. Wechsel  Biuro Daniel Stań</t>
  </si>
  <si>
    <t>701-10-STARYK_R</t>
  </si>
  <si>
    <t>Roman Staryk</t>
  </si>
  <si>
    <t>701-10-TIVADAR_A</t>
  </si>
  <si>
    <t>Tivadar Adrian IT</t>
  </si>
  <si>
    <t>701-10-TIVADAR_C</t>
  </si>
  <si>
    <t>IT Carmen-Aida Tivadar</t>
  </si>
  <si>
    <t>701-10-TOPORIVSKA_Y</t>
  </si>
  <si>
    <t>Yana Toporivska</t>
  </si>
  <si>
    <t>701-11</t>
  </si>
  <si>
    <t>Wirtualny I</t>
  </si>
  <si>
    <t>701-11-ALTE_AUTOMOTIVE</t>
  </si>
  <si>
    <t>701-11-ASOFT</t>
  </si>
  <si>
    <t>701-11-BALUSZYNSKA_J</t>
  </si>
  <si>
    <t>701-11-BEDNARCZYK_J</t>
  </si>
  <si>
    <t>Joanna Bednarczyk Salon Unikatów</t>
  </si>
  <si>
    <t>701-11-BOSST</t>
  </si>
  <si>
    <t>701-11-BRAINBOX</t>
  </si>
  <si>
    <t>701-11-BRODZIK_A</t>
  </si>
  <si>
    <t>Agnieszka Brodzik</t>
  </si>
  <si>
    <t>701-11-BRODZIK_P</t>
  </si>
  <si>
    <t>Fenbro Paweł Brodzik</t>
  </si>
  <si>
    <t>701-11-DOM_PLUS</t>
  </si>
  <si>
    <t>701-11-FAR_MED</t>
  </si>
  <si>
    <t>701-11-FENBRO</t>
  </si>
  <si>
    <t>FENBRO SPÓŁKA Z OGRANICZONĄ ODPOWIEDZIALNOŚCIĄ</t>
  </si>
  <si>
    <t>701-11-JACHIMOWICZ_G</t>
  </si>
  <si>
    <t>701-11-KASPERKIEWICZ</t>
  </si>
  <si>
    <t>701-11-KORCALA_K</t>
  </si>
  <si>
    <t>701-11-KOWALSKI_MARCIN</t>
  </si>
  <si>
    <t>701-11-KRAMARSKA</t>
  </si>
  <si>
    <t>701-11-KUZIEL</t>
  </si>
  <si>
    <t>701-11-LEPKOWSKI_P</t>
  </si>
  <si>
    <t>701-11-MILOBEDZKI</t>
  </si>
  <si>
    <t>701-11-MM_MEDIC</t>
  </si>
  <si>
    <t>MM MEDIC SPÓŁKA Z OGRANICZONĄ ODPOWIEDZIALNOŚCIĄ</t>
  </si>
  <si>
    <t>701-11-MOL</t>
  </si>
  <si>
    <t>701-11-NIE_MOW_SPKOM</t>
  </si>
  <si>
    <t>ŁEPKOWSKI GORYCA SPÓŁKA KOMANDYTOWA</t>
  </si>
  <si>
    <t>701-11-NIE_MOW_SPZOO</t>
  </si>
  <si>
    <t>701-11-OLENDER_M</t>
  </si>
  <si>
    <t>701-11-OWCZAREK_KAJETAN</t>
  </si>
  <si>
    <t>701-11-ROZENBAJGER</t>
  </si>
  <si>
    <t>701-11-STEPNIAK_K</t>
  </si>
  <si>
    <t>701-11-STOCK_HURT</t>
  </si>
  <si>
    <t>STOCK-HURT PAWEŁ ŁEPKOWSKI, JAKUB GORYCA SPÓŁKA</t>
  </si>
  <si>
    <t>701-11-VETPOL_SP_ZOO</t>
  </si>
  <si>
    <t>701-11-VETPOL_SP_ZOO_KOM</t>
  </si>
  <si>
    <t>701-11-ZAJAC_J</t>
  </si>
  <si>
    <t>702</t>
  </si>
  <si>
    <t>Przychody ze sprzedaży usług kadrowo-płacowych</t>
  </si>
  <si>
    <t>702-01</t>
  </si>
  <si>
    <t>702-01-5C</t>
  </si>
  <si>
    <t>702-01-AKADEMIA_UAV</t>
  </si>
  <si>
    <t>702-01-ANACIK_KRYZA</t>
  </si>
  <si>
    <t>702-01-ASOFT</t>
  </si>
  <si>
    <t>702-01-BHL</t>
  </si>
  <si>
    <t>702-01-BIELAŃSKI</t>
  </si>
  <si>
    <t>702-01-BLACKPOOL</t>
  </si>
  <si>
    <t>702-01-BLDG</t>
  </si>
  <si>
    <t>702-01-BLDG_SPZOO</t>
  </si>
  <si>
    <t>702-01-BLUE_ARROW</t>
  </si>
  <si>
    <t>702-01-CHMURA_I_PARTNERZY</t>
  </si>
  <si>
    <t>702-01-CONSONANCE</t>
  </si>
  <si>
    <t>702-01-CONSONANCE_SOLUTIONS</t>
  </si>
  <si>
    <t>CONSONANCE SPÓŁKA Z OGRANICZONĄ ODPOWIEDZIALNOŚCIĄ</t>
  </si>
  <si>
    <t>702-01-COP_WOLA_ROWSKA</t>
  </si>
  <si>
    <t>702-01-COPERNIC</t>
  </si>
  <si>
    <t>702-01-COPERNIC_BLACK</t>
  </si>
  <si>
    <t>702-01-COPERNIC_CONNECT</t>
  </si>
  <si>
    <t>702-01-COPERNIC_CONSTRACTIO</t>
  </si>
  <si>
    <t>702-01-COPERNIC_PPA</t>
  </si>
  <si>
    <t>COPERNIC PPA SPÓŁKA Z OGRANICZONĄ</t>
  </si>
  <si>
    <t>702-01-CRAGSPORT</t>
  </si>
  <si>
    <t>702-01-CREADIS</t>
  </si>
  <si>
    <t>Creadis Sp. z o.o.</t>
  </si>
  <si>
    <t>702-01-DHC</t>
  </si>
  <si>
    <t>702-01-EKN</t>
  </si>
  <si>
    <t>702-01-ENETECH</t>
  </si>
  <si>
    <t>702-01-FABRYKA_ETYKIET</t>
  </si>
  <si>
    <t>702-01-GADEK_M</t>
  </si>
  <si>
    <t>702-01-GM_PARTNERS</t>
  </si>
  <si>
    <t>702-01-GRUDZIŃSKA</t>
  </si>
  <si>
    <t>702-01-GUENTHER_A</t>
  </si>
  <si>
    <t>702-01-HARPIKS</t>
  </si>
  <si>
    <t>HARPIKS SPÓŁKA AKCYJNA</t>
  </si>
  <si>
    <t>702-01-HIDROCAST</t>
  </si>
  <si>
    <t>702-01-HOLD_CO_KKEM</t>
  </si>
  <si>
    <t>702-01-HUBKA</t>
  </si>
  <si>
    <t>702-01-HYBRIDABLE</t>
  </si>
  <si>
    <t>702-01-IUTUS</t>
  </si>
  <si>
    <t>702-01-KDS_PRINT</t>
  </si>
  <si>
    <t>702-01-KLEEN_TEX</t>
  </si>
  <si>
    <t>702-01-KLEJDYSZ</t>
  </si>
  <si>
    <t>702-01-KURKOWSKA_K</t>
  </si>
  <si>
    <t>702-01-KURKOWSKI_P</t>
  </si>
  <si>
    <t>702-01-LATOUR</t>
  </si>
  <si>
    <t>702-01-MASTER_CARE</t>
  </si>
  <si>
    <t>702-01-MASTER_CARE_PS</t>
  </si>
  <si>
    <t>Savigo Spółka z ograniczoną odpowiedzialnością</t>
  </si>
  <si>
    <t>702-01-MOSAICO</t>
  </si>
  <si>
    <t>702-01-NLM</t>
  </si>
  <si>
    <t>702-01-NOWAKOWSKI_SZYMANSKI</t>
  </si>
  <si>
    <t>702-01-OKONSKA_</t>
  </si>
  <si>
    <t>702-01-OPEN_UP_SP__KOM</t>
  </si>
  <si>
    <t>702-01-PAVIMENTAL</t>
  </si>
  <si>
    <t>702-01-PROMOGIRLS</t>
  </si>
  <si>
    <t>702-01-PROMOHOLDING1</t>
  </si>
  <si>
    <t>702-01-PUSH</t>
  </si>
  <si>
    <t>702-01-ROMANOWSKA</t>
  </si>
  <si>
    <t>702-01-SAPIENCY</t>
  </si>
  <si>
    <t>702-01-SH3_</t>
  </si>
  <si>
    <t>702-01-SIETE</t>
  </si>
  <si>
    <t>702-01-SOSNOWSKI</t>
  </si>
  <si>
    <t>702-01-STARLIGHT</t>
  </si>
  <si>
    <t>702-01-STI_SA</t>
  </si>
  <si>
    <t>STI SPÓŁKA AKCYJNA</t>
  </si>
  <si>
    <t>702-01-STI_SPK</t>
  </si>
  <si>
    <t>STI SPÓŁKA Z OGRANICZONĄ ODPOWIEDZIALNOŚCIĄ</t>
  </si>
  <si>
    <t>702-01-TECHNIKA_NARZEDZIA</t>
  </si>
  <si>
    <t>702-01-TECHWA</t>
  </si>
  <si>
    <t>702-01-TECHWA_TOOLS</t>
  </si>
  <si>
    <t>702-01-TRANSDOM_EU</t>
  </si>
  <si>
    <t>702-01-TRANSDOM_SKA</t>
  </si>
  <si>
    <t>702-01-TRANSDOM_UE</t>
  </si>
  <si>
    <t>702-01-TRANSFENNICA</t>
  </si>
  <si>
    <t>702-01-TRZASKA</t>
  </si>
  <si>
    <t>702-01-ULTIMA</t>
  </si>
  <si>
    <t>702-01-V&amp;T</t>
  </si>
  <si>
    <t>702-01-VETPOL_SP_ZOO</t>
  </si>
  <si>
    <t>702-01-VISIONMATE</t>
  </si>
  <si>
    <t>702-01-VRP</t>
  </si>
  <si>
    <t>702-01-WANDA_</t>
  </si>
  <si>
    <t>702-01-WASIUTYNSKA_BANASIK</t>
  </si>
  <si>
    <t>702-01-WIDE_LANE</t>
  </si>
  <si>
    <t>702-01-ZAYKA</t>
  </si>
  <si>
    <t>702-02</t>
  </si>
  <si>
    <t>702-02-2ZSTUDIO</t>
  </si>
  <si>
    <t>702-02-BAZARNIK</t>
  </si>
  <si>
    <t>702-02-BEAUTY_LAB</t>
  </si>
  <si>
    <t>702-02-BEEFRAME</t>
  </si>
  <si>
    <t>702-02-BENED</t>
  </si>
  <si>
    <t>702-02-BEST_ITE</t>
  </si>
  <si>
    <t>702-02-BIOPALIWA</t>
  </si>
  <si>
    <t>702-02-BOLLMA</t>
  </si>
  <si>
    <t>702-02-CHABRE_IT</t>
  </si>
  <si>
    <t>702-02-COGITERRA</t>
  </si>
  <si>
    <t>702-02-CONSONANCE</t>
  </si>
  <si>
    <t>702-02-CONSONANCE_SOLUTIONS</t>
  </si>
  <si>
    <t>702-02-CPJS</t>
  </si>
  <si>
    <t>702-02-CZULEC_B</t>
  </si>
  <si>
    <t>702-02-ECO_LIGHT</t>
  </si>
  <si>
    <t>702-02-ELLIPSIS_ENERGY</t>
  </si>
  <si>
    <t>702-02-EUROSTUDENT</t>
  </si>
  <si>
    <t>EUROSTUDENT SPÓŁKA Z OGRANICZONĄ</t>
  </si>
  <si>
    <t>702-02-EVALAB</t>
  </si>
  <si>
    <t>702-02-FABRYKA_ENERGII</t>
  </si>
  <si>
    <t>702-02-FACTRIS</t>
  </si>
  <si>
    <t>702-02-FLEXIDEA</t>
  </si>
  <si>
    <t>702-02-FOLWARSKI</t>
  </si>
  <si>
    <t>702-02-FOR_MED</t>
  </si>
  <si>
    <t>702-02-FORBAKE</t>
  </si>
  <si>
    <t>702-02-GAIDAMOVIC</t>
  </si>
  <si>
    <t>702-02-GOLAK_WOJCIECH</t>
  </si>
  <si>
    <t>702-02-HIRSH_WARSAW</t>
  </si>
  <si>
    <t>702-02-IG_HANDEL</t>
  </si>
  <si>
    <t>702-02-IGNATOWICZ_L</t>
  </si>
  <si>
    <t>702-02-IZNAB</t>
  </si>
  <si>
    <t>702-02-KLEEN_TEX</t>
  </si>
  <si>
    <t>702-02-KLUB_MZIZ</t>
  </si>
  <si>
    <t>702-02-KM_CERTUS</t>
  </si>
  <si>
    <t>K&amp;M CERTUS TRUCK SPÓŁKA Z OGRANICZONĄ</t>
  </si>
  <si>
    <t>702-02-KOLIBER</t>
  </si>
  <si>
    <t>702-02-LETKO</t>
  </si>
  <si>
    <t>702-02-LIDER</t>
  </si>
  <si>
    <t>702-02-LUDWIŃSKI</t>
  </si>
  <si>
    <t>702-02-MASTER_CARE_PS</t>
  </si>
  <si>
    <t>702-02-MEANT4</t>
  </si>
  <si>
    <t>702-02-NAJ_INTERNATIONAL</t>
  </si>
  <si>
    <t>702-02-OBMIN</t>
  </si>
  <si>
    <t>702-02-PIKTOREX</t>
  </si>
  <si>
    <t>702-02-POLSKA_MISJA_MED</t>
  </si>
  <si>
    <t>702-02-PSPO</t>
  </si>
  <si>
    <t>702-02-RADZIVON_M</t>
  </si>
  <si>
    <t>702-02-RUN_AGRI</t>
  </si>
  <si>
    <t>702-02-RUSZCZYK</t>
  </si>
  <si>
    <t>702-02-SALVEO</t>
  </si>
  <si>
    <t>702-02-SM_BUKOVINA</t>
  </si>
  <si>
    <t>702-02-SOSNOWSKI_T</t>
  </si>
  <si>
    <t>702-02-STRATSLAB_SPK</t>
  </si>
  <si>
    <t>702-02-TK_STERN</t>
  </si>
  <si>
    <t>702-02-TWICE_UPON</t>
  </si>
  <si>
    <t>702-02-VIKING</t>
  </si>
  <si>
    <t>702-02-ZHUK</t>
  </si>
  <si>
    <t>702-02-ZZPF</t>
  </si>
  <si>
    <t>702-03</t>
  </si>
  <si>
    <t>702-03-ALTE_AUTOMOTIVE</t>
  </si>
  <si>
    <t>702-03-BARANSKA_M</t>
  </si>
  <si>
    <t>702-03-BORKOWSKI_P</t>
  </si>
  <si>
    <t>702-03-BOSST</t>
  </si>
  <si>
    <t>702-03-COLTUM</t>
  </si>
  <si>
    <t>702-03-EMP</t>
  </si>
  <si>
    <t>702-03-ETALON</t>
  </si>
  <si>
    <t>702-03-FREEDOM_TRANS</t>
  </si>
  <si>
    <t>702-03-FUNDACJA_POMAGAM</t>
  </si>
  <si>
    <t>702-03-INSZURY</t>
  </si>
  <si>
    <t>702-03-MARCHWINSKI_M</t>
  </si>
  <si>
    <t>702-03-OPERATOR</t>
  </si>
  <si>
    <t>702-03-PHENOMENA_SPK</t>
  </si>
  <si>
    <t>702-03-PMT_EUROPE</t>
  </si>
  <si>
    <t>702-03-POMAGAJMY_RAZEM</t>
  </si>
  <si>
    <t>702-03-PORTALLS</t>
  </si>
  <si>
    <t>702-03-RETAIL</t>
  </si>
  <si>
    <t>702-03-SHAPERS</t>
  </si>
  <si>
    <t>702-03-SNINVEST</t>
  </si>
  <si>
    <t>702-03-SOLOVIOVA_K</t>
  </si>
  <si>
    <t>702-03-STARPRIM</t>
  </si>
  <si>
    <t>702-03-STEPNIAK_K</t>
  </si>
  <si>
    <t>702-03-TFB</t>
  </si>
  <si>
    <t>702-03-THUNDERMARK</t>
  </si>
  <si>
    <t>702-03-TOGETHERFOREVER</t>
  </si>
  <si>
    <t>702-03-TURBOSPEC</t>
  </si>
  <si>
    <t>702-03-UNITCARGO_</t>
  </si>
  <si>
    <t>702-03-VETPOL_SP_ZOO_KOM</t>
  </si>
  <si>
    <t>702-03-VSK_CARGO</t>
  </si>
  <si>
    <t>702-03-WELLOCK</t>
  </si>
  <si>
    <t>702-03-WOTAR</t>
  </si>
  <si>
    <t>702-05</t>
  </si>
  <si>
    <t>702-05-ABITAT</t>
  </si>
  <si>
    <t>702-05-ABYDOS_PL</t>
  </si>
  <si>
    <t>702-05-ADHEADS</t>
  </si>
  <si>
    <t>702-05-ALTE_AUTOMOTIVE</t>
  </si>
  <si>
    <t>702-05-ART</t>
  </si>
  <si>
    <t>702-05-ATB_TEAM</t>
  </si>
  <si>
    <t>702-05-BRAINLY</t>
  </si>
  <si>
    <t>702-05-CWIECZEK_M</t>
  </si>
  <si>
    <t>702-05-CWIECZEK_R</t>
  </si>
  <si>
    <t>702-05-DANIKIEWICZ</t>
  </si>
  <si>
    <t>702-05-ELSTEAD_LIGHTING</t>
  </si>
  <si>
    <t>702-05-EMEDICO</t>
  </si>
  <si>
    <t>702-05-HIDDENDATA</t>
  </si>
  <si>
    <t>702-05-INVEOX</t>
  </si>
  <si>
    <t>INVEOX SPÓŁKA Z OGRANICZONĄ ODPOWIEDZIALNOŚCIĄ</t>
  </si>
  <si>
    <t>702-05-IVENTUS</t>
  </si>
  <si>
    <t>702-05-JAKUBOWSKA</t>
  </si>
  <si>
    <t>702-05-KOLBER</t>
  </si>
  <si>
    <t>702-05-MALACHITE_ADVISORY</t>
  </si>
  <si>
    <t>702-05-MATURALNI</t>
  </si>
  <si>
    <t>702-05-MAXIMA_LIGHT_SPK</t>
  </si>
  <si>
    <t>702-05-NASER</t>
  </si>
  <si>
    <t>702-05-NORCONSULT</t>
  </si>
  <si>
    <t>702-05-NOWAK_</t>
  </si>
  <si>
    <t>702-05-ORSKA_JASIELSKA</t>
  </si>
  <si>
    <t>702-05-PATRON_BIS</t>
  </si>
  <si>
    <t>702-05-PB_FLOREK</t>
  </si>
  <si>
    <t>702-05-POLISH_SPORTS_AGENCY</t>
  </si>
  <si>
    <t>702-05-PRINTBOX</t>
  </si>
  <si>
    <t>702-05-RAMP_NETWORK</t>
  </si>
  <si>
    <t>702-05-ROFA</t>
  </si>
  <si>
    <t>Rofa Polska Sp. z o.o.</t>
  </si>
  <si>
    <t>702-05-SKOCZYLAS</t>
  </si>
  <si>
    <t>702-05-SKOCZYLAS_J</t>
  </si>
  <si>
    <t>702-05-TRANSFENNICA</t>
  </si>
  <si>
    <t>702-05-VETPOL_SP_ZOO</t>
  </si>
  <si>
    <t>MONIPOL INTERNATIONAL SPÓŁKA Z OGRANICZONĄ</t>
  </si>
  <si>
    <t>702-05-VETPOL_SP_ZOO_KOM</t>
  </si>
  <si>
    <t>702-06</t>
  </si>
  <si>
    <t>702-06-APE_GROUP</t>
  </si>
  <si>
    <t>APE GROUP SPÓŁKA Z OGRANICZONĄ ODPOWIEDZIALNOŚCIĄ</t>
  </si>
  <si>
    <t>702-06-ATOMICON</t>
  </si>
  <si>
    <t>702-06-BARBERSHOP_INGLOBAL</t>
  </si>
  <si>
    <t>702-06-BLUEMATICA</t>
  </si>
  <si>
    <t>702-06-CAPITAL_HIGH</t>
  </si>
  <si>
    <t>CAPITAL HIGH SPÓŁKA Z OGRANICZONĄ</t>
  </si>
  <si>
    <t>702-06-CHMIAŁA</t>
  </si>
  <si>
    <t>702-06-CUBE_WALLS</t>
  </si>
  <si>
    <t>702-06-CUBE_WALLS_SPK</t>
  </si>
  <si>
    <t>702-06-DB_RENOWACJE</t>
  </si>
  <si>
    <t>702-06-DONNELLY</t>
  </si>
  <si>
    <t xml:space="preserve">Donnelly Liane Janet i Loclainn  </t>
  </si>
  <si>
    <t>702-06-DZIUBA</t>
  </si>
  <si>
    <t>702-06-EMINE</t>
  </si>
  <si>
    <t>702-06-EQB</t>
  </si>
  <si>
    <t>EQB SPÓŁKA Z OGRANICZONĄ ODPOWIEDZIALNOŚCIĄ</t>
  </si>
  <si>
    <t>702-06-EQUO_BPO</t>
  </si>
  <si>
    <t>EQUO BPO SPÓŁKA Z OGRANICZONĄ ODPOWIEDZIALNOŚCIĄ</t>
  </si>
  <si>
    <t>702-06-EQUO_SA</t>
  </si>
  <si>
    <t>EQUO SPÓŁKA AKCYJNA</t>
  </si>
  <si>
    <t>702-06-GUDYM</t>
  </si>
  <si>
    <t>702-06-HAPACK</t>
  </si>
  <si>
    <t>702-06-HIRSH_WARSAW</t>
  </si>
  <si>
    <t>702-06-HPC_POLGEOL</t>
  </si>
  <si>
    <t>702-06-KUSA_I</t>
  </si>
  <si>
    <t>702-06-MOKANU_H</t>
  </si>
  <si>
    <t>702-06-PREUSS</t>
  </si>
  <si>
    <t>702-06-PROJECT_1</t>
  </si>
  <si>
    <t>PROJECT 1 SPÓŁKA Z OGRANICZONĄ ODPOWIEDZIALNOŚCIĄ</t>
  </si>
  <si>
    <t>702-06-SECWIRE</t>
  </si>
  <si>
    <t>702-06-TECH_ONE</t>
  </si>
  <si>
    <t>702-06-VIAVERDE</t>
  </si>
  <si>
    <t>702-06-VITALEA</t>
  </si>
  <si>
    <t>VITALEA SPÓŁKA Z OGRANICZONĄ ODPOWIEDZIALNOŚCIĄ</t>
  </si>
  <si>
    <t>702-06-ZAYKA</t>
  </si>
  <si>
    <t>702-07</t>
  </si>
  <si>
    <t>Dygas Artur Zazi</t>
  </si>
  <si>
    <t>702-07-EER_POLAND</t>
  </si>
  <si>
    <t>Pigment s.c. Tomasz Marzec, Jolanta Stelmach</t>
  </si>
  <si>
    <t>702-08</t>
  </si>
  <si>
    <t>702-08-2ZSTUDIO</t>
  </si>
  <si>
    <t>702-08-ALTCON</t>
  </si>
  <si>
    <t>702-08-AUTOMATYCZNE</t>
  </si>
  <si>
    <t>702-08-BEEFRAME</t>
  </si>
  <si>
    <t>702-08-BENEFACTOR_</t>
  </si>
  <si>
    <t>702-08-BIOPALIWA</t>
  </si>
  <si>
    <t>702-08-BLASZCZUK_L</t>
  </si>
  <si>
    <t>702-08-BOLLMA</t>
  </si>
  <si>
    <t>702-08-C_GEN</t>
  </si>
  <si>
    <t>702-08-CARGOMAMA</t>
  </si>
  <si>
    <t>702-08-COGITERRA</t>
  </si>
  <si>
    <t>702-08-CPJS</t>
  </si>
  <si>
    <t>702-08-CZABAŃSKI_GAŁUSZYŃSK</t>
  </si>
  <si>
    <t>Czabański Gałuszyński i Partnerzy Kancelaria</t>
  </si>
  <si>
    <t>702-08-DUNOWSKI</t>
  </si>
  <si>
    <t>Communication Experts Tomasz Dunowski</t>
  </si>
  <si>
    <t>702-08-EDBERH</t>
  </si>
  <si>
    <t>702-08-ELLIPSIS_ENERGY</t>
  </si>
  <si>
    <t>702-08-ENERVIGO</t>
  </si>
  <si>
    <t>702-08-EUROSTUDENT</t>
  </si>
  <si>
    <t>702-08-FABRYKA_ENERGII</t>
  </si>
  <si>
    <t>702-08-FLOWERTRANS</t>
  </si>
  <si>
    <t>702-08-FOLWARSKI</t>
  </si>
  <si>
    <t>702-08-FREEDOM_TRANS</t>
  </si>
  <si>
    <t>702-08-GOAT</t>
  </si>
  <si>
    <t>702-08-GRANDEUROTRANS</t>
  </si>
  <si>
    <t>702-08-GRYTSUK_O</t>
  </si>
  <si>
    <t>702-08-IGNATOWICZ_L</t>
  </si>
  <si>
    <t>702-08-INFINICLOUDS</t>
  </si>
  <si>
    <t>InfiniClouds Sp. z o.o.</t>
  </si>
  <si>
    <t>702-08-IT_TIMING</t>
  </si>
  <si>
    <t>702-08-IZNAB</t>
  </si>
  <si>
    <t>702-08-KM_CERTUS</t>
  </si>
  <si>
    <t>702-08-KMK</t>
  </si>
  <si>
    <t>702-08-LETKO</t>
  </si>
  <si>
    <t>Letko Spółka z ograniczoną odpowiedzialnością</t>
  </si>
  <si>
    <t>702-08-LIFE</t>
  </si>
  <si>
    <t>702-08-MASTER_CARE_PS</t>
  </si>
  <si>
    <t>702-08-MEANT4</t>
  </si>
  <si>
    <t>702-08-PMT_EUROPE</t>
  </si>
  <si>
    <t>702-08-POLSKA_MISJA_MED</t>
  </si>
  <si>
    <t>702-08-POLSKIE_DOMY</t>
  </si>
  <si>
    <t>702-08-PSPO</t>
  </si>
  <si>
    <t>702-08-QUALITRANS</t>
  </si>
  <si>
    <t>702-08-RADZIVON_M</t>
  </si>
  <si>
    <t>702-08-SADHANA</t>
  </si>
  <si>
    <t>702-08-SALVEO</t>
  </si>
  <si>
    <t>702-08-SM_BUKOVINA</t>
  </si>
  <si>
    <t>702-08-SOSNOWSKI_T</t>
  </si>
  <si>
    <t>702-08-STYLISH</t>
  </si>
  <si>
    <t>702-08-SUPERSONIC</t>
  </si>
  <si>
    <t>702-08-SVCOM</t>
  </si>
  <si>
    <t>702-08-TELS_CARGO</t>
  </si>
  <si>
    <t>702-08-TK_STERN</t>
  </si>
  <si>
    <t>702-08-VAV_TRANS</t>
  </si>
  <si>
    <t>VAV TRANS SPÓŁKA Z OGRANICZONĄ ODPOWIEDZIALNOŚCIĄ</t>
  </si>
  <si>
    <t>702-08-VIAVERDE</t>
  </si>
  <si>
    <t>702-08-VIKING</t>
  </si>
  <si>
    <t>702-08-VIPCARTRANS</t>
  </si>
  <si>
    <t>702-08-VSK_CARGO</t>
  </si>
  <si>
    <t>702-08-WASZTAN_S</t>
  </si>
  <si>
    <t>702-08-WELLOCK</t>
  </si>
  <si>
    <t>702-08-ZDANOVICH_A</t>
  </si>
  <si>
    <t>702-08-ZHUK</t>
  </si>
  <si>
    <t>702-08-ZSTRANS</t>
  </si>
  <si>
    <t>702-09</t>
  </si>
  <si>
    <t>702-09-ADAPTEX</t>
  </si>
  <si>
    <t>702-09-AET</t>
  </si>
  <si>
    <t>702-09-AZYSA_POLSKA</t>
  </si>
  <si>
    <t>702-09-BIALECKA_A</t>
  </si>
  <si>
    <t>702-09-BIMH</t>
  </si>
  <si>
    <t>Brother Internationale Industriemaschinen GmbH</t>
  </si>
  <si>
    <t>702-09-C_BIT_BIS</t>
  </si>
  <si>
    <t>702-09-DIA_MODERN</t>
  </si>
  <si>
    <t>702-09-EPACK</t>
  </si>
  <si>
    <t>702-09-FIRA_SP_Z_OO</t>
  </si>
  <si>
    <t>702-09-GR_SHIPPING</t>
  </si>
  <si>
    <t>UNION STONE SPÓŁKA Z OGRANICZONĄ</t>
  </si>
  <si>
    <t>702-09-GUENTHER_A</t>
  </si>
  <si>
    <t>702-09-HOTEL_KRAKÓW_EAST</t>
  </si>
  <si>
    <t>HOTEL KRAKÓW EAST SPÓŁKA Z OGRANICZONĄ</t>
  </si>
  <si>
    <t>702-09-KMS</t>
  </si>
  <si>
    <t>702-09-LETS_CLEAN</t>
  </si>
  <si>
    <t>702-09-LUSZCZ_F</t>
  </si>
  <si>
    <t>702-09-MASTER_CARE</t>
  </si>
  <si>
    <t>702-09-MASTER_CARE_PS</t>
  </si>
  <si>
    <t>702-09-MEGAPOLIS_PRIME</t>
  </si>
  <si>
    <t>702-09-MISERANTE</t>
  </si>
  <si>
    <t>702-09-MODNA_SC</t>
  </si>
  <si>
    <t>702-09-NS2011</t>
  </si>
  <si>
    <t>702-09-OPTIMAL</t>
  </si>
  <si>
    <t>702-09-PANDA_DEVELOPMENT</t>
  </si>
  <si>
    <t>702-09-PMPC</t>
  </si>
  <si>
    <t>702-09-PROFITSOFT</t>
  </si>
  <si>
    <t>702-09-TABIS_B</t>
  </si>
  <si>
    <t>702-09-TRG</t>
  </si>
  <si>
    <t>702-09-WODKIEWICZ_T</t>
  </si>
  <si>
    <t>702-10</t>
  </si>
  <si>
    <t>702-10-HAPACK</t>
  </si>
  <si>
    <t>702-11</t>
  </si>
  <si>
    <t>702-11-ALTE_AUTOMOTIVE</t>
  </si>
  <si>
    <t>702-11-BEDNARCZYK_J</t>
  </si>
  <si>
    <t>702-11-BOSST</t>
  </si>
  <si>
    <t>702-11-FAR_MED</t>
  </si>
  <si>
    <t>702-11-KRAMARSKA</t>
  </si>
  <si>
    <t>702-11-STEPNIAK_K</t>
  </si>
  <si>
    <t>702-11-VETPOL_SP_ZOO_KOM</t>
  </si>
  <si>
    <t>703</t>
  </si>
  <si>
    <t>Przychody ze sprzedaży usług najmu</t>
  </si>
  <si>
    <t>703-01</t>
  </si>
  <si>
    <t>703-01-5C</t>
  </si>
  <si>
    <t>703-01-ADLA</t>
  </si>
  <si>
    <t>ADLA SPÓŁKA Z OGRANICZONĄ ODPOWIEDZIALNOŚCIĄ</t>
  </si>
  <si>
    <t>703-01-ASTAPRIME</t>
  </si>
  <si>
    <t>Astaprime Sp. zo.o.</t>
  </si>
  <si>
    <t>703-01-BEST_SPACE</t>
  </si>
  <si>
    <t>Best Space Sp. z o.o.</t>
  </si>
  <si>
    <t>703-01-BOCHENEK</t>
  </si>
  <si>
    <t>703-01-BRAINLY</t>
  </si>
  <si>
    <t>703-01-BW_CORPORATE</t>
  </si>
  <si>
    <t>BW Corporate Services S.A.</t>
  </si>
  <si>
    <t>703-01-CHERNETSOV_Y</t>
  </si>
  <si>
    <t>703-01-DAVYDENKO_I</t>
  </si>
  <si>
    <t>703-01-DELIASOFT</t>
  </si>
  <si>
    <t>Deliasoft Sp. z o.o.</t>
  </si>
  <si>
    <t>703-01-GAWINECKA</t>
  </si>
  <si>
    <t>703-01-INTERCORE_MANAGEMENT</t>
  </si>
  <si>
    <t>703-01-KEDYK</t>
  </si>
  <si>
    <t>NIVA Vadym Kedyk</t>
  </si>
  <si>
    <t>703-01-KERTIS</t>
  </si>
  <si>
    <t>Kertis-but Sp. z o.o.</t>
  </si>
  <si>
    <t>703-01-KOLOSVIT</t>
  </si>
  <si>
    <t>Kolosvit Sp. z o.o.</t>
  </si>
  <si>
    <t>703-01-KULCHYTSKY</t>
  </si>
  <si>
    <t>703-01-LATOUR</t>
  </si>
  <si>
    <t>703-01-N_IX_POLAND</t>
  </si>
  <si>
    <t>N-IX Poland Sp. z o.o.</t>
  </si>
  <si>
    <t>703-01-SAVOSTYTSKYI_A</t>
  </si>
  <si>
    <t>Savostytskyi Anton</t>
  </si>
  <si>
    <t>703-01-SDK_SYSTEMS</t>
  </si>
  <si>
    <t>SDK-Systems Sp. z o.o.</t>
  </si>
  <si>
    <t>703-01-SKALSKI</t>
  </si>
  <si>
    <t>703-01-SMARTL</t>
  </si>
  <si>
    <t>703-01-STARLIGHT</t>
  </si>
  <si>
    <t>703-01-TRADYCJE</t>
  </si>
  <si>
    <t>Tradycje Handlowe Sp. z o.o.</t>
  </si>
  <si>
    <t>703-01-UNION</t>
  </si>
  <si>
    <t>Union Standard Sp.z o.o</t>
  </si>
  <si>
    <t>703-01-USHKALOV_K</t>
  </si>
  <si>
    <t>703-01-VALVULAS</t>
  </si>
  <si>
    <t>703-01-WANDA</t>
  </si>
  <si>
    <t>WHITMAN SPÓŁKA Z OGRANICZONĄ</t>
  </si>
  <si>
    <t>703-01-WIDE_LANE</t>
  </si>
  <si>
    <t>703-02</t>
  </si>
  <si>
    <t>703-02-ALBERT_CLIFF</t>
  </si>
  <si>
    <t>ALBERT CLIFF SPÓŁKA Z OGRANICZONĄ</t>
  </si>
  <si>
    <t>703-02-BE_TRADING</t>
  </si>
  <si>
    <t>BE TRADING SPÓŁKA Z OGRANICZONĄ ODPOWIEDZIALNOŚCIĄ</t>
  </si>
  <si>
    <t>703-02-BEAUTY_LAB</t>
  </si>
  <si>
    <t>703-02-BENED</t>
  </si>
  <si>
    <t>703-02-BENEFACTOR_</t>
  </si>
  <si>
    <t>703-02-BENEFACTOR_CONS</t>
  </si>
  <si>
    <t>Benefactor Consulting Sp. z o.o.</t>
  </si>
  <si>
    <t>703-02-BLUU</t>
  </si>
  <si>
    <t>BLUU POLAND SPÓŁKA Z OGRANICZONĄ</t>
  </si>
  <si>
    <t>703-02-BOLLMA</t>
  </si>
  <si>
    <t>703-02-CARGOMAMA</t>
  </si>
  <si>
    <t>703-02-ECCEPT</t>
  </si>
  <si>
    <t>703-02-ETALON</t>
  </si>
  <si>
    <t>703-02-FABRYKA_ENERGII</t>
  </si>
  <si>
    <t>703-02-FILLO</t>
  </si>
  <si>
    <t>703-02-FITLOVERS</t>
  </si>
  <si>
    <t>Janusz Mateusz Fit Lovers</t>
  </si>
  <si>
    <t>703-02-FL_MEDIA</t>
  </si>
  <si>
    <t>FL MEDIA SPÓŁKA Z OGRANICZONĄ ODPOWIEDZIALNOŚCIĄ</t>
  </si>
  <si>
    <t>703-02-FLOWERTRANS</t>
  </si>
  <si>
    <t>703-02-FREEDOM_TRANS</t>
  </si>
  <si>
    <t>703-02-GEORGI_MJ</t>
  </si>
  <si>
    <t>GEORGI MJ SPÓŁKA Z OGRANICZONĄ ODPOWIEDZIALNOŚCIĄ</t>
  </si>
  <si>
    <t>703-02-GLEVA</t>
  </si>
  <si>
    <t>703-02-GOLAK_WOJCIECH</t>
  </si>
  <si>
    <t>703-02-GONNAGOODS</t>
  </si>
  <si>
    <t>GONNAGOODS SPÓŁKA Z OGRANICZONĄ ODPOWIEDZIALNOŚCIĄ</t>
  </si>
  <si>
    <t>703-02-GOODWE</t>
  </si>
  <si>
    <t>GoodWe Poland Sp. z o. o. w organizacji</t>
  </si>
  <si>
    <t>703-02-GRANDEUROTRANS</t>
  </si>
  <si>
    <t>703-02-HAPACK</t>
  </si>
  <si>
    <t>703-02-HEADWAY_SOLUTIONS</t>
  </si>
  <si>
    <t>703-02-IG_HANDEL</t>
  </si>
  <si>
    <t>703-02-INSTROYBEL</t>
  </si>
  <si>
    <t>Instroybel Sp. z o.o.</t>
  </si>
  <si>
    <t>703-02-INVENTRY</t>
  </si>
  <si>
    <t>703-02-IT_TIMING</t>
  </si>
  <si>
    <t>703-02-JW_COMPANY</t>
  </si>
  <si>
    <t>703-02-KLUB_MZIZ</t>
  </si>
  <si>
    <t>703-02-KM_CERTUS</t>
  </si>
  <si>
    <t>703-02-KMK</t>
  </si>
  <si>
    <t>703-02-KMM</t>
  </si>
  <si>
    <t>KMM TRADE SPÓŁKA Z OGRANICZONĄ ODPOWIEDZIALNOŚCIĄ</t>
  </si>
  <si>
    <t>703-02-KVI</t>
  </si>
  <si>
    <t>KVI Trans Spółka z ograniczoną odpowiedzialnością</t>
  </si>
  <si>
    <t>703-02-LABTOP</t>
  </si>
  <si>
    <t>703-02-LETKO</t>
  </si>
  <si>
    <t>703-02-LIFE</t>
  </si>
  <si>
    <t>703-02-LOGOLINE</t>
  </si>
  <si>
    <t>703-02-MAX</t>
  </si>
  <si>
    <t>703-02-MUNDILFARO</t>
  </si>
  <si>
    <t>MUNDILFARO SPÓŁKA Z OGRANICZONĄ ODPOWIEDZIALNOŚCIĄ</t>
  </si>
  <si>
    <t>703-02-OSNOVA</t>
  </si>
  <si>
    <t>Osnova Trans Ex Sp. z o.o.</t>
  </si>
  <si>
    <t>703-02-PAWŁOWSKI</t>
  </si>
  <si>
    <t>703-02-PERFECTBUD</t>
  </si>
  <si>
    <t>703-02-PMCC_PERFORMANCE</t>
  </si>
  <si>
    <t>PMCC PERFORMANCE SPÓŁKA Z OGRANICZONĄ</t>
  </si>
  <si>
    <t>703-02-PMT_EUROPE</t>
  </si>
  <si>
    <t>703-02-PRO_SANIT</t>
  </si>
  <si>
    <t>703-02-PRZYSUCHA</t>
  </si>
  <si>
    <t>703-02-QUALITRANS</t>
  </si>
  <si>
    <t>703-02-RETALWS</t>
  </si>
  <si>
    <t>RetalWS Sp. z o.o.</t>
  </si>
  <si>
    <t>703-02-RUN_AGRI</t>
  </si>
  <si>
    <t>703-02-SALES_MASTERS</t>
  </si>
  <si>
    <t>SALES MASTERS SPÓŁKA Z OGRANICZONĄ</t>
  </si>
  <si>
    <t>703-02-SAUNO</t>
  </si>
  <si>
    <t>Sauno Sp. z o.o.</t>
  </si>
  <si>
    <t>703-02-SEMENOV</t>
  </si>
  <si>
    <t>Semenov Transporte Sp. z o.o.</t>
  </si>
  <si>
    <t>703-02-SKUZA_K</t>
  </si>
  <si>
    <t>703-02-SM_BUKOVINA</t>
  </si>
  <si>
    <t>703-02-TIME_OF_PROGRESS</t>
  </si>
  <si>
    <t>703-02-TINA_VALERDI</t>
  </si>
  <si>
    <t>Tina Valerdi Spółka z ograniczoną</t>
  </si>
  <si>
    <t>703-02-TK_STERN</t>
  </si>
  <si>
    <t>703-02-VIKING</t>
  </si>
  <si>
    <t>703-02-WELLTEAM</t>
  </si>
  <si>
    <t>Wellteam Marine Crew Sp. z o.o.</t>
  </si>
  <si>
    <t>703-03</t>
  </si>
  <si>
    <t>703-03-BLUEMATICA</t>
  </si>
  <si>
    <t>703-03-BOSST</t>
  </si>
  <si>
    <t>703-03-COLTUM</t>
  </si>
  <si>
    <t>703-03-DMP</t>
  </si>
  <si>
    <t>DMP LOGISTICS SPÓŁKA Z OGRANICZONĄ</t>
  </si>
  <si>
    <t>703-03-E_WOOD</t>
  </si>
  <si>
    <t>E-WOOD Sp. z o.o.</t>
  </si>
  <si>
    <t>703-03-EMP</t>
  </si>
  <si>
    <t>703-03-GLOBALTRANS</t>
  </si>
  <si>
    <t>Globaltrans AT Sp. z o.o.</t>
  </si>
  <si>
    <t>703-03-POWERFIELDS</t>
  </si>
  <si>
    <t>Powerfields Sp. z o.o.</t>
  </si>
  <si>
    <t>703-03-RETAIL</t>
  </si>
  <si>
    <t>703-03-THUNDERMARK</t>
  </si>
  <si>
    <t>703-03-TRANS</t>
  </si>
  <si>
    <t>Trans AR Sp. z o.o.</t>
  </si>
  <si>
    <t>703-04</t>
  </si>
  <si>
    <t>Pozostała sprzedaż</t>
  </si>
  <si>
    <t>703-04-AFANASYEVA</t>
  </si>
  <si>
    <t>Olha Afanasyeva</t>
  </si>
  <si>
    <t>703-04-ANTONOV</t>
  </si>
  <si>
    <t>Petro Antonov</t>
  </si>
  <si>
    <t>703-04-BEREZIN</t>
  </si>
  <si>
    <t>Volodymyr Berezin</t>
  </si>
  <si>
    <t>703-04-BOIKO_V</t>
  </si>
  <si>
    <t>Valerii Boiko</t>
  </si>
  <si>
    <t>703-04-BROICHENKO</t>
  </si>
  <si>
    <t>Ihor Broichenko</t>
  </si>
  <si>
    <t>703-04-BUHAS</t>
  </si>
  <si>
    <t>Artur Buhas</t>
  </si>
  <si>
    <t>703-04-CHAKO</t>
  </si>
  <si>
    <t>Oleksandr Chako</t>
  </si>
  <si>
    <t>703-04-DANILKO</t>
  </si>
  <si>
    <t>Olena Danilko</t>
  </si>
  <si>
    <t>703-04-DANYLENKO</t>
  </si>
  <si>
    <t>Anastasiia Danylenko</t>
  </si>
  <si>
    <t>703-04-EMKA</t>
  </si>
  <si>
    <t>EMKA SPÓŁKA Z OGRANICZONĄ ODPOWIEDZIALNOŚCIĄ</t>
  </si>
  <si>
    <t>703-04-FORYS</t>
  </si>
  <si>
    <t>Olesia Forys</t>
  </si>
  <si>
    <t>703-04-GARGAS</t>
  </si>
  <si>
    <t>Krzysztof Gargas</t>
  </si>
  <si>
    <t>703-04-HINATULINA</t>
  </si>
  <si>
    <t>Yuliia Hinatulina</t>
  </si>
  <si>
    <t>703-04-HNATYSHYN</t>
  </si>
  <si>
    <t>ANDRII HNATYSHYN</t>
  </si>
  <si>
    <t>703-04-HOROSHKO</t>
  </si>
  <si>
    <t>Mykhailo Horoshko</t>
  </si>
  <si>
    <t>703-04-HRECHUKH</t>
  </si>
  <si>
    <t>Oleh Hrechukh</t>
  </si>
  <si>
    <t>703-04-HRECHUKHA</t>
  </si>
  <si>
    <t>Mykola Hrechukha</t>
  </si>
  <si>
    <t>703-04-IVANCHENKO</t>
  </si>
  <si>
    <t>Oksana Ivanchenko</t>
  </si>
  <si>
    <t>703-04-KABYN</t>
  </si>
  <si>
    <t>Nazarii Kabyn</t>
  </si>
  <si>
    <t>703-04-KOVAL</t>
  </si>
  <si>
    <t>Andrii Koval</t>
  </si>
  <si>
    <t>703-04-LANCHAK</t>
  </si>
  <si>
    <t>Volodymyr Lanchak</t>
  </si>
  <si>
    <t>703-04-LAZOR</t>
  </si>
  <si>
    <t>Anna Lazor</t>
  </si>
  <si>
    <t>703-04-LIUBAS</t>
  </si>
  <si>
    <t>Nazar Liubas</t>
  </si>
  <si>
    <t>703-04-M_H_L</t>
  </si>
  <si>
    <t>M.H.L SPÓŁKA Z OGRANICZONĄ ODPOWIEDZIALNOŚCIĄ</t>
  </si>
  <si>
    <t>703-04-MATASOV</t>
  </si>
  <si>
    <t>Andrii Matasov</t>
  </si>
  <si>
    <t>703-04-MOISEYENKO</t>
  </si>
  <si>
    <t>Vadym Moiseyenko</t>
  </si>
  <si>
    <t>703-04-MYNDAR</t>
  </si>
  <si>
    <t>Oleksii Myndar</t>
  </si>
  <si>
    <t>703-04-NADUIEV</t>
  </si>
  <si>
    <t>Semen Naduiev</t>
  </si>
  <si>
    <t>703-04-NEVSTRUIEV</t>
  </si>
  <si>
    <t>Maksym Nevstruiev</t>
  </si>
  <si>
    <t>703-04-NOSULICH</t>
  </si>
  <si>
    <t>Dmytro Nosulich</t>
  </si>
  <si>
    <t>703-04-OMELCHENKO</t>
  </si>
  <si>
    <t>Oleksandr Omelchenko</t>
  </si>
  <si>
    <t>703-04-PATSULA</t>
  </si>
  <si>
    <t>Viktor Patsula</t>
  </si>
  <si>
    <t>703-04-PIENIĄDZ</t>
  </si>
  <si>
    <t>Tomczyk-Pieniądz Agnieszka Usługi Księgowe</t>
  </si>
  <si>
    <t>703-04-POLONYCHKO</t>
  </si>
  <si>
    <t>Yevgen Polonychko</t>
  </si>
  <si>
    <t>703-04-PROTS</t>
  </si>
  <si>
    <t>Stepan Prots</t>
  </si>
  <si>
    <t>703-04-PROTS_S</t>
  </si>
  <si>
    <t>Sofiia Prots</t>
  </si>
  <si>
    <t>703-04-RAVLINKO</t>
  </si>
  <si>
    <t>Nataliia Ravlinko</t>
  </si>
  <si>
    <t>703-04-SHEPELOVA</t>
  </si>
  <si>
    <t>Anastasiia Shepelova</t>
  </si>
  <si>
    <t>703-04-SILIMINCHUK</t>
  </si>
  <si>
    <t>Yurii Siliminchuk</t>
  </si>
  <si>
    <t>703-04-STADNIK</t>
  </si>
  <si>
    <t>Andrii Stadnik</t>
  </si>
  <si>
    <t>703-04-STAKHIV</t>
  </si>
  <si>
    <t>Mykhailo Stakhiv</t>
  </si>
  <si>
    <t>703-04-STARYK</t>
  </si>
  <si>
    <t>Valerii Staryk</t>
  </si>
  <si>
    <t>703-04-STUPCHUK</t>
  </si>
  <si>
    <t>Andrii Stupchuk</t>
  </si>
  <si>
    <t>703-04-VANTSURA</t>
  </si>
  <si>
    <t>Yurii Vantsura</t>
  </si>
  <si>
    <t>703-04-VASYLCHAK</t>
  </si>
  <si>
    <t>Serhii Vasylchak</t>
  </si>
  <si>
    <t>703-04-VOVKOHON</t>
  </si>
  <si>
    <t>Yevhen Vovkohon</t>
  </si>
  <si>
    <t>703-04-VRUBLEVSKYI</t>
  </si>
  <si>
    <t>Andrii Vrublevskyi</t>
  </si>
  <si>
    <t>703-04-ZALUTSKYI</t>
  </si>
  <si>
    <t>Kostiantyn Zalutskyi</t>
  </si>
  <si>
    <t>703-04-ZHAKHOVA</t>
  </si>
  <si>
    <t>Khrystyna Zhakhova</t>
  </si>
  <si>
    <t>703-05</t>
  </si>
  <si>
    <t>703-05-ALTE_AUTOMOTIVE</t>
  </si>
  <si>
    <t>703-05-KHODAKIVSKYI_A</t>
  </si>
  <si>
    <t>703-06</t>
  </si>
  <si>
    <t>703-06-ALGORITHMIZATION</t>
  </si>
  <si>
    <t>703-06-DESCO</t>
  </si>
  <si>
    <t>703-06-DZIUBA</t>
  </si>
  <si>
    <t>703-06-EAZY2ASSES</t>
  </si>
  <si>
    <t>EAZY2ASSESS SPÓŁKA Z OGRANICZONĄ</t>
  </si>
  <si>
    <t>703-06-INTERCORE_MANAGEMENT</t>
  </si>
  <si>
    <t>703-06-KAIM</t>
  </si>
  <si>
    <t>703-06-PAYSKIN</t>
  </si>
  <si>
    <t>703-06-SOLUCIONES</t>
  </si>
  <si>
    <t>SOLUCIONES DEL FUTURO SPÓŁKA Z OGRANICZONĄ</t>
  </si>
  <si>
    <t>703-07</t>
  </si>
  <si>
    <t>Buchman Piotr</t>
  </si>
  <si>
    <t>FUNDACJA HEARTY</t>
  </si>
  <si>
    <t>703-09</t>
  </si>
  <si>
    <t>703-09-A77</t>
  </si>
  <si>
    <t>703-09-ADAMUS_NIERUCHOMOSCI</t>
  </si>
  <si>
    <t>703-09-ALEJA_NIERUCHOMOSCI</t>
  </si>
  <si>
    <t>703-09-MEGAPOLIS_PRIME</t>
  </si>
  <si>
    <t>703-09-PANDA_DEVELOPMENT</t>
  </si>
  <si>
    <t>703-09-SKUZA_K</t>
  </si>
  <si>
    <t>703-09-TAXAIDE</t>
  </si>
  <si>
    <t>TAXAIDE SPÓŁKA Z OGRANICZONĄ ODPOWIEDZIALNOŚCIĄ</t>
  </si>
  <si>
    <t>703-11</t>
  </si>
  <si>
    <t>NAJEM</t>
  </si>
  <si>
    <t>704</t>
  </si>
  <si>
    <t>Przychody z usług pozostałych</t>
  </si>
  <si>
    <t>704-01</t>
  </si>
  <si>
    <t>704-01-5C</t>
  </si>
  <si>
    <t>704-01-ADVANTAGE_CONSUL</t>
  </si>
  <si>
    <t xml:space="preserve">Advantage Consult sp. z o.o. </t>
  </si>
  <si>
    <t>704-01-AKADEMIA_UAV</t>
  </si>
  <si>
    <t>704-01-ASOFT</t>
  </si>
  <si>
    <t>704-01-BATKO</t>
  </si>
  <si>
    <t>704-01-BIEGUN</t>
  </si>
  <si>
    <t>704-01-BIELAŃSKI</t>
  </si>
  <si>
    <t>BIELAŃSKI, SKŁADOWSKA - ADWOKACI, RADCOWIE PRAWNI</t>
  </si>
  <si>
    <t>704-01-BLAK_RAHIM</t>
  </si>
  <si>
    <t>704-01-BLDG</t>
  </si>
  <si>
    <t xml:space="preserve">BLDG Dotacje Sp. z o.o. </t>
  </si>
  <si>
    <t>704-01-BLUE_ARROW</t>
  </si>
  <si>
    <t>704-01-BOKSA</t>
  </si>
  <si>
    <t>704-01-BOZYK</t>
  </si>
  <si>
    <t>704-01-BURCZYK_P</t>
  </si>
  <si>
    <t>704-01-CHMURA_I_PARTNERZY</t>
  </si>
  <si>
    <t>704-01-CONSONANCE</t>
  </si>
  <si>
    <t>704-01-CONSONANCE_SOLUTIONS</t>
  </si>
  <si>
    <t>704-01-COPERNIC</t>
  </si>
  <si>
    <t>704-01-COPERNIC_CONSTRACTIO</t>
  </si>
  <si>
    <t>704-01-CRACOW_RIVERSIDE_</t>
  </si>
  <si>
    <t>Cracow Riverside Sp. z o.o.</t>
  </si>
  <si>
    <t>704-01-CRAGSPORT</t>
  </si>
  <si>
    <t>704-01-CREADIS</t>
  </si>
  <si>
    <t>704-01-DELIASOFT</t>
  </si>
  <si>
    <t>704-01-DHC</t>
  </si>
  <si>
    <t>704-01-DUKAJ</t>
  </si>
  <si>
    <t>704-01-DZIÓB</t>
  </si>
  <si>
    <t>Dziób P. P.U.T.Tramp</t>
  </si>
  <si>
    <t>704-01-EDRONE</t>
  </si>
  <si>
    <t>704-01-EKN</t>
  </si>
  <si>
    <t>704-01-GADEK_M</t>
  </si>
  <si>
    <t>704-01-GAWINECKA</t>
  </si>
  <si>
    <t>704-01-GM_PARTNERS</t>
  </si>
  <si>
    <t>704-01-GRUNT</t>
  </si>
  <si>
    <t>Paweł Grunt</t>
  </si>
  <si>
    <t>704-01-HD</t>
  </si>
  <si>
    <t>704-01-HIDROCAST</t>
  </si>
  <si>
    <t>704-01-HOFFMAN</t>
  </si>
  <si>
    <t>704-01-HOLD_CO_KKEM</t>
  </si>
  <si>
    <t>704-01-IUTUS</t>
  </si>
  <si>
    <t>704-01-JAMROZ_P</t>
  </si>
  <si>
    <t>704-01-KACZMARCZYK</t>
  </si>
  <si>
    <t>704-01-KLEEN_TEX</t>
  </si>
  <si>
    <t>704-01-KŁAPYTA</t>
  </si>
  <si>
    <t>704-01-KURKOWSKA_K</t>
  </si>
  <si>
    <t>704-01-KURKOWSKI_P</t>
  </si>
  <si>
    <t>704-01-KWANGDUCK</t>
  </si>
  <si>
    <t>704-01-MAJTA</t>
  </si>
  <si>
    <t>KAROL LIBARDI Lambda Fizz</t>
  </si>
  <si>
    <t>704-01-MAŃKA</t>
  </si>
  <si>
    <t>704-01-MARKETING_INNOVATION</t>
  </si>
  <si>
    <t>704-01-MEGA_SOLAR</t>
  </si>
  <si>
    <t>Mega-Solar Invest Sp. z o.o.</t>
  </si>
  <si>
    <t>704-01-MENDRELA_M</t>
  </si>
  <si>
    <t>704-01-MIKOSZ_E</t>
  </si>
  <si>
    <t>704-01-N_IX_POLAND</t>
  </si>
  <si>
    <t>704-01-NIEMTUR</t>
  </si>
  <si>
    <t>704-01-NOWAKOWSKI_SZYMANSKI</t>
  </si>
  <si>
    <t>704-01-OETTINGEN_J</t>
  </si>
  <si>
    <t>704-01-OKONSKA_</t>
  </si>
  <si>
    <t>704-01-OXYTREE</t>
  </si>
  <si>
    <t>704-01-PAVIMENTAL</t>
  </si>
  <si>
    <t>704-01-PICODI</t>
  </si>
  <si>
    <t>Picodi.com S.A.</t>
  </si>
  <si>
    <t>704-01-PLAZIAK</t>
  </si>
  <si>
    <t>704-01-PORADA</t>
  </si>
  <si>
    <t>704-01-PROMOGIRLS</t>
  </si>
  <si>
    <t>704-01-PROMOTRAFFIC</t>
  </si>
  <si>
    <t>704-01-PUSH</t>
  </si>
  <si>
    <t>704-01-RESIAK</t>
  </si>
  <si>
    <t>704-01-REZEK</t>
  </si>
  <si>
    <t>704-01-RITTER</t>
  </si>
  <si>
    <t>Ritter Sławomir SRC Systemy Komputerowe</t>
  </si>
  <si>
    <t>704-01-SAVOSTYTSKYI_A</t>
  </si>
  <si>
    <t>704-01-SINOMA_SP__Z_O_O_</t>
  </si>
  <si>
    <t>704-01-SKALSKI</t>
  </si>
  <si>
    <t>704-01-SMYRDEK</t>
  </si>
  <si>
    <t>704-01-STARLIGHT</t>
  </si>
  <si>
    <t>704-01-SUDOMIR</t>
  </si>
  <si>
    <t>704-01-TECHNIKA_NARZEDZIA</t>
  </si>
  <si>
    <t>704-01-TECHWA</t>
  </si>
  <si>
    <t>704-01-TECHWA_TOOLS</t>
  </si>
  <si>
    <t>704-01-TRANSDOM_UE</t>
  </si>
  <si>
    <t>704-01-V&amp;T</t>
  </si>
  <si>
    <t>704-01-VRP</t>
  </si>
  <si>
    <t>704-01-WANDA</t>
  </si>
  <si>
    <t>704-01-WASIUTYNSKA_BANASIK</t>
  </si>
  <si>
    <t>704-01-WHITEROCK_POLAND</t>
  </si>
  <si>
    <t>704-01-WIDE_LANE</t>
  </si>
  <si>
    <t>704-01-WROTKOWSKI_A</t>
  </si>
  <si>
    <t>704-01-ZABRZESKA_BICZ</t>
  </si>
  <si>
    <t>BIURO PODATKOWE LIDIA ZABRZESKA-BICZ</t>
  </si>
  <si>
    <t>704-01-ZAYKA</t>
  </si>
  <si>
    <t>704-02</t>
  </si>
  <si>
    <t>704-02-2ZSTUDIO</t>
  </si>
  <si>
    <t>704-02-BAZARNIK</t>
  </si>
  <si>
    <t>704-02-BEAUTY_LAB</t>
  </si>
  <si>
    <t>704-02-BEEFRAME</t>
  </si>
  <si>
    <t>704-02-BEST_ITE</t>
  </si>
  <si>
    <t>704-02-BOLLMA</t>
  </si>
  <si>
    <t>704-02-BONDARUK_Y</t>
  </si>
  <si>
    <t>704-02-BURSZTYNOWICZ</t>
  </si>
  <si>
    <t>704-02-CHABRE_IT</t>
  </si>
  <si>
    <t>704-02-ECCEPT</t>
  </si>
  <si>
    <t>704-02-ECO_LIGHT</t>
  </si>
  <si>
    <t>704-02-ELLIPSIS_ENERGY</t>
  </si>
  <si>
    <t>704-02-ENERVIGO</t>
  </si>
  <si>
    <t>704-02-EVALAB</t>
  </si>
  <si>
    <t>704-02-FACTRIS</t>
  </si>
  <si>
    <t>704-02-FLEXIDEA</t>
  </si>
  <si>
    <t>704-02-FOR_MED</t>
  </si>
  <si>
    <t>704-02-FORBAKE</t>
  </si>
  <si>
    <t>704-02-GAIDAMOVIC</t>
  </si>
  <si>
    <t>704-02-HEADWAY_SOLUTIONS</t>
  </si>
  <si>
    <t>704-02-HIRSH_WARSAW</t>
  </si>
  <si>
    <t>704-02-IG_HANDEL</t>
  </si>
  <si>
    <t>704-02-ISLEK</t>
  </si>
  <si>
    <t>704-02-JACKO</t>
  </si>
  <si>
    <t>Figartes Przemysław Jacko</t>
  </si>
  <si>
    <t>704-02-KLEEN_TEX</t>
  </si>
  <si>
    <t>704-02-KLUB_MZIZ</t>
  </si>
  <si>
    <t>704-02-KOLIBER</t>
  </si>
  <si>
    <t>704-02-KOSTRUBIEC</t>
  </si>
  <si>
    <t>704-02-LABTOP</t>
  </si>
  <si>
    <t>704-02-LESZCZUK_R</t>
  </si>
  <si>
    <t>704-02-LETKO</t>
  </si>
  <si>
    <t>704-02-LIDER</t>
  </si>
  <si>
    <t>704-02-LUDWIŃSKI</t>
  </si>
  <si>
    <t>704-02-LUX_PROJECT</t>
  </si>
  <si>
    <t>LUX - PROJECT SPÓŁKA Z OGRANICZONĄ</t>
  </si>
  <si>
    <t>704-02-ŁUKASZEWICZ</t>
  </si>
  <si>
    <t>704-02-MASTER_CARE</t>
  </si>
  <si>
    <t>704-02-MEANT4</t>
  </si>
  <si>
    <t>704-02-MOMLI</t>
  </si>
  <si>
    <t>704-02-OBMIN</t>
  </si>
  <si>
    <t>704-02-PERLIŃSKI</t>
  </si>
  <si>
    <t>704-02-POLSKA_MISJA_MED</t>
  </si>
  <si>
    <t>704-02-POLSKIE_DOMY</t>
  </si>
  <si>
    <t>704-02-PSPO</t>
  </si>
  <si>
    <t>704-02-RADZIVON_M</t>
  </si>
  <si>
    <t>704-02-RUSZCZYK</t>
  </si>
  <si>
    <t>704-02-SALVEO</t>
  </si>
  <si>
    <t>704-02-SM_BUKOVINA</t>
  </si>
  <si>
    <t>704-02-SOSNOWSKI_T</t>
  </si>
  <si>
    <t>704-02-STRATSLAB_</t>
  </si>
  <si>
    <t>704-02-STRATSLAB_SPJ</t>
  </si>
  <si>
    <t>704-02-STRATSLAB_SPK</t>
  </si>
  <si>
    <t>704-02-SZCZEPANOWICZ</t>
  </si>
  <si>
    <t>704-02-SZULC</t>
  </si>
  <si>
    <t>Kancelaria Adwokacka dr Krzysztof Schulz</t>
  </si>
  <si>
    <t>704-02-WRZYSZCZ</t>
  </si>
  <si>
    <t>704-02-ZHUK</t>
  </si>
  <si>
    <t>704-02-ZZPF</t>
  </si>
  <si>
    <t>704-03</t>
  </si>
  <si>
    <t>704-03-ALTE_AUTOMOTIVE</t>
  </si>
  <si>
    <t>704-03-BACANSKI_M</t>
  </si>
  <si>
    <t>704-03-BLUEMATICA</t>
  </si>
  <si>
    <t>704-03-BOMBA</t>
  </si>
  <si>
    <t>704-03-BOREK_A</t>
  </si>
  <si>
    <t>704-03-BORKOWSKI_P</t>
  </si>
  <si>
    <t>704-03-BOSST</t>
  </si>
  <si>
    <t>704-03-BUKALA_J</t>
  </si>
  <si>
    <t>704-03-COLTUM</t>
  </si>
  <si>
    <t>704-03-DMP</t>
  </si>
  <si>
    <t>704-03-EMP</t>
  </si>
  <si>
    <t>704-03-ETALON</t>
  </si>
  <si>
    <t>704-03-FREEDOM_TRANS</t>
  </si>
  <si>
    <t>704-03-FUNDACJA_POMAGAM</t>
  </si>
  <si>
    <t>704-03-GLOBALTRANS</t>
  </si>
  <si>
    <t>704-03-HIDDENDATA</t>
  </si>
  <si>
    <t>704-03-HIRON_SPK</t>
  </si>
  <si>
    <t>HIRON SPÓŁKA Z OGRANICZONĄ ODPOWIEDZIALNOŚCIĄ</t>
  </si>
  <si>
    <t>704-03-MAA_SOLUTION</t>
  </si>
  <si>
    <t>704-03-NAWROCKI</t>
  </si>
  <si>
    <t>704-03-NĘDZA</t>
  </si>
  <si>
    <t>704-03-OPERATOR</t>
  </si>
  <si>
    <t>704-03-ORDYNIEC_R</t>
  </si>
  <si>
    <t>704-03-PALIACJA</t>
  </si>
  <si>
    <t>704-03-PHENOMENA_SPK</t>
  </si>
  <si>
    <t>704-03-PMT_EUROPE</t>
  </si>
  <si>
    <t>704-03-POMAGAJMY_RAZEM</t>
  </si>
  <si>
    <t>704-03-PORTALLS</t>
  </si>
  <si>
    <t>704-03-PRINTBOX</t>
  </si>
  <si>
    <t>704-03-RETAIL</t>
  </si>
  <si>
    <t>704-03-SHAPERS</t>
  </si>
  <si>
    <t>704-03-SOLOVIOVA_K</t>
  </si>
  <si>
    <t>704-03-STARPRIM</t>
  </si>
  <si>
    <t>704-03-SZALACHA_K</t>
  </si>
  <si>
    <t>704-03-SZARZYŃSKI</t>
  </si>
  <si>
    <t>704-03-TFB</t>
  </si>
  <si>
    <t>704-03-TURBOSPEC</t>
  </si>
  <si>
    <t>704-03-UNITCARGO_</t>
  </si>
  <si>
    <t>704-03-VARTA_VENTURE</t>
  </si>
  <si>
    <t>704-03-VSK_CARGO</t>
  </si>
  <si>
    <t>704-03-WOTAR</t>
  </si>
  <si>
    <t>704-04</t>
  </si>
  <si>
    <t>Zarząd</t>
  </si>
  <si>
    <t>704-04-BECLOSE</t>
  </si>
  <si>
    <t>704-04-BLUEMATICA</t>
  </si>
  <si>
    <t>704-04-CREADIS</t>
  </si>
  <si>
    <t>704-04-ELSTEAD_LIGHTING</t>
  </si>
  <si>
    <t>ELSTEAD LIGHTING SPÓŁKA Z OGRANICZONĄ</t>
  </si>
  <si>
    <t>704-04-FILO</t>
  </si>
  <si>
    <t>Marzena Filo</t>
  </si>
  <si>
    <t>704-04-GARGAS</t>
  </si>
  <si>
    <t>704-04-JABŁOŃSKA_</t>
  </si>
  <si>
    <t>Marta Jabłońska Usługi księgowe</t>
  </si>
  <si>
    <t>704-04-KRZYZANIAK</t>
  </si>
  <si>
    <t>Krzyżaniak Paulina</t>
  </si>
  <si>
    <t>704-04-KUBA</t>
  </si>
  <si>
    <t>Kuba Michał Eviko</t>
  </si>
  <si>
    <t>704-04-MARCHLIŃSKA</t>
  </si>
  <si>
    <t>MONIKA MARCHLIŃSKA</t>
  </si>
  <si>
    <t>704-04-MOSLER_A</t>
  </si>
  <si>
    <t>Anita Mosler LWP</t>
  </si>
  <si>
    <t>704-04-MUNDILFARO</t>
  </si>
  <si>
    <t>704-04-ONESEVEN</t>
  </si>
  <si>
    <t>ONESEVEN SPÓŁKA Z OGRANICZONĄ ODPOWIEDZIALNOŚCIĄ</t>
  </si>
  <si>
    <t>704-04-PARADINA_</t>
  </si>
  <si>
    <t>Paradina Sp. z o.o.</t>
  </si>
  <si>
    <t>704-04-PIENIĄDZ</t>
  </si>
  <si>
    <t>704-04-PRACOWNIA_RACHUNKOWO</t>
  </si>
  <si>
    <t>PRACOWNIA RACHUNKOWOŚCI  SPÓŁKA Z OGRANICZONĄ</t>
  </si>
  <si>
    <t>704-04-REKOMENDME</t>
  </si>
  <si>
    <t>RekomendME Sp. z o.o.w likwidacji</t>
  </si>
  <si>
    <t>704-04-SKRZYPCZAK</t>
  </si>
  <si>
    <t>MARTYNA SKRZYPCZAK</t>
  </si>
  <si>
    <t>704-04-ŚLIWAK</t>
  </si>
  <si>
    <t>CENTRUM KADROWO-PŁACOWE i BHP. MARZENA ŚLIWAK</t>
  </si>
  <si>
    <t>704-04-TAXAIDE</t>
  </si>
  <si>
    <t>704-04-WACHOWICZ</t>
  </si>
  <si>
    <t>Alicja Wachowicz</t>
  </si>
  <si>
    <t>704-04-WOJTASZEK</t>
  </si>
  <si>
    <t>WOJ-TAX Justyna Wojtaszek</t>
  </si>
  <si>
    <t>704-06</t>
  </si>
  <si>
    <t>704-06-ABYDOS_PL</t>
  </si>
  <si>
    <t>704-06-BRAINLY</t>
  </si>
  <si>
    <t>704-06-CWIECZEK_R</t>
  </si>
  <si>
    <t>704-06-CZADO_P</t>
  </si>
  <si>
    <t>704-06-ELSTEAD_LIGHTING</t>
  </si>
  <si>
    <t>704-06-FRYC</t>
  </si>
  <si>
    <t>704-06-GIGOŃ</t>
  </si>
  <si>
    <t>704-06-HIDDENDATA</t>
  </si>
  <si>
    <t>704-06-INVEOX</t>
  </si>
  <si>
    <t>704-06-K2_CZADO_SPJ</t>
  </si>
  <si>
    <t>704-06-LIVRE</t>
  </si>
  <si>
    <t>704-06-MADEJ_W</t>
  </si>
  <si>
    <t>704-06-MONIPOL</t>
  </si>
  <si>
    <t>Monipol Sp. z o.o.</t>
  </si>
  <si>
    <t>704-06-NORCONSULT</t>
  </si>
  <si>
    <t>704-06-NOWAKOWSKI_SZYMANSKI</t>
  </si>
  <si>
    <t>704-06-OPOREK</t>
  </si>
  <si>
    <t>704-06-ORZECHOWSKI</t>
  </si>
  <si>
    <t>Tomasz Orzechowski Consulting</t>
  </si>
  <si>
    <t>704-06-PATRON_BIS</t>
  </si>
  <si>
    <t>704-06-POLISH_SPORTS_AGENCY</t>
  </si>
  <si>
    <t>704-06-PRINTBOX</t>
  </si>
  <si>
    <t>704-06-RAMP_NETWORK</t>
  </si>
  <si>
    <t>704-06-SITECH_POLAND</t>
  </si>
  <si>
    <t>704-06-SKOCZYLAS_J</t>
  </si>
  <si>
    <t>704-06-SOCHA_ANDRZEJ</t>
  </si>
  <si>
    <t>704-06-SUŁKOWSKI</t>
  </si>
  <si>
    <t>704-06-TRANSFENNICA</t>
  </si>
  <si>
    <t>704-06-VETPOL_SP_ZOO</t>
  </si>
  <si>
    <t>704-06-VETPOL_SP_ZOO_KOM</t>
  </si>
  <si>
    <t>704-06-ŻELAZKO</t>
  </si>
  <si>
    <t>704-07</t>
  </si>
  <si>
    <t>704-07-ALFAWEB</t>
  </si>
  <si>
    <t>704-07-APE_GROUP</t>
  </si>
  <si>
    <t>704-07-ART</t>
  </si>
  <si>
    <t>704-07-ATOMICON</t>
  </si>
  <si>
    <t>704-07-BLACKPOOL</t>
  </si>
  <si>
    <t>704-07-CAPITAL_HIGH</t>
  </si>
  <si>
    <t>704-07-CHMIAŁA</t>
  </si>
  <si>
    <t>704-07-CREADIS</t>
  </si>
  <si>
    <t>704-07-CUBE_WALLS</t>
  </si>
  <si>
    <t>704-07-CUBE_WALLS_SPK</t>
  </si>
  <si>
    <t>704-07-DABROWSKI</t>
  </si>
  <si>
    <t>704-07-DB_RENOWACJE</t>
  </si>
  <si>
    <t>704-07-DROZDZ_T</t>
  </si>
  <si>
    <t>704-07-EMINE</t>
  </si>
  <si>
    <t>704-07-EQB</t>
  </si>
  <si>
    <t>704-07-EQUO_BPO</t>
  </si>
  <si>
    <t>704-07-EQUO_SA</t>
  </si>
  <si>
    <t>704-07-FABRYKA_ETYKIET</t>
  </si>
  <si>
    <t>704-07-FREEDOM_TRANS</t>
  </si>
  <si>
    <t>704-07-GUDYM</t>
  </si>
  <si>
    <t>704-07-GUNAY</t>
  </si>
  <si>
    <t>GUNAY EQUESTRIAN  SPÓŁKA Z OGRANICZONĄ</t>
  </si>
  <si>
    <t>704-07-HOME_SERVICE</t>
  </si>
  <si>
    <t>HOME SERVICE SPÓŁKA Z OGRANICZONĄ</t>
  </si>
  <si>
    <t>704-07-HPC_POLGEOL</t>
  </si>
  <si>
    <t>704-07-KAMINSKI</t>
  </si>
  <si>
    <t>704-07-KDS_PRINT</t>
  </si>
  <si>
    <t>704-07-KOZOK_L</t>
  </si>
  <si>
    <t>704-07-KUSA_I</t>
  </si>
  <si>
    <t>704-07-MOKANU_H</t>
  </si>
  <si>
    <t>704-07-PREUSS</t>
  </si>
  <si>
    <t>704-07-PRIMPRICE_COM</t>
  </si>
  <si>
    <t>Primprice.com Sp. z o.o.</t>
  </si>
  <si>
    <t>704-07-PROJECT_1</t>
  </si>
  <si>
    <t>704-07-PUDLOWSKI_R</t>
  </si>
  <si>
    <t>704-07-REKOMENDME</t>
  </si>
  <si>
    <t>704-07-SADHANA</t>
  </si>
  <si>
    <t>704-07-SICIAREK</t>
  </si>
  <si>
    <t>704-07-TECH_ONE</t>
  </si>
  <si>
    <t>704-07-VITALEA</t>
  </si>
  <si>
    <t>704-08</t>
  </si>
  <si>
    <t>704-09</t>
  </si>
  <si>
    <t>704-09-ALTCON</t>
  </si>
  <si>
    <t>704-09-AUTOMATYCZNE</t>
  </si>
  <si>
    <t>704-09-BADACH</t>
  </si>
  <si>
    <t>704-09-BASKA_A</t>
  </si>
  <si>
    <t>704-09-BENEFACTOR_</t>
  </si>
  <si>
    <t>704-09-BINARIKS</t>
  </si>
  <si>
    <t>704-09-BLASZCZUK_L</t>
  </si>
  <si>
    <t>704-09-BOLLMA</t>
  </si>
  <si>
    <t>704-09-C_GEN</t>
  </si>
  <si>
    <t>704-09-CARGOMAMA</t>
  </si>
  <si>
    <t>704-09-CENTRUM_INWEST_GROUP</t>
  </si>
  <si>
    <t>CENTRUM INWEST GROUP SPÓŁKA Z OGRANICZONĄ</t>
  </si>
  <si>
    <t>704-09-CZABANSKI</t>
  </si>
  <si>
    <t>704-09-ELLIPSIS_ENERGY</t>
  </si>
  <si>
    <t>704-09-ENERVIGO</t>
  </si>
  <si>
    <t>704-09-ETALON</t>
  </si>
  <si>
    <t>704-09-FABRYKA_ENERGII</t>
  </si>
  <si>
    <t>704-09-FILLO</t>
  </si>
  <si>
    <t>704-09-FLOWERTRANS</t>
  </si>
  <si>
    <t>704-09-FREEDOM_TRANS</t>
  </si>
  <si>
    <t>704-09-GB_FINANSE</t>
  </si>
  <si>
    <t>GB FINANSE SPÓŁKA Z OGRANICZONĄ ODPOWIEDZIALNOŚCIĄ</t>
  </si>
  <si>
    <t>704-09-GLEVA</t>
  </si>
  <si>
    <t>704-09-GOAT</t>
  </si>
  <si>
    <t>704-09-GRANDEUROTRANS</t>
  </si>
  <si>
    <t>704-09-GRYTSUK_O</t>
  </si>
  <si>
    <t>704-09-INFINICLOUDS</t>
  </si>
  <si>
    <t>704-09-IT_TIMING</t>
  </si>
  <si>
    <t>704-09-JASZCZOŁT</t>
  </si>
  <si>
    <t>704-09-KARAOSMANOGLU</t>
  </si>
  <si>
    <t>704-09-KLEEN_TEX_LTD</t>
  </si>
  <si>
    <t>704-09-LIFE</t>
  </si>
  <si>
    <t>704-09-LOGOLINE</t>
  </si>
  <si>
    <t>704-09-MS_INVESTMENTS</t>
  </si>
  <si>
    <t>704-09-PMT_EUROPE</t>
  </si>
  <si>
    <t>704-09-POLSKIE_DOMY</t>
  </si>
  <si>
    <t>704-09-SADOWSKI</t>
  </si>
  <si>
    <t>704-09-SM_BUKOVINA</t>
  </si>
  <si>
    <t>704-09-SOBOTA</t>
  </si>
  <si>
    <t>PLAY4MEDIA IRENEUSZ SOBOTA</t>
  </si>
  <si>
    <t>704-09-STYLISH</t>
  </si>
  <si>
    <t>704-09-SUPERSONIC</t>
  </si>
  <si>
    <t>704-09-SUPLERY</t>
  </si>
  <si>
    <t>704-09-TELS_CARGO</t>
  </si>
  <si>
    <t>704-09-TIME_OF_PROGRESS</t>
  </si>
  <si>
    <t>704-09-TK_STERN</t>
  </si>
  <si>
    <t>704-09-VAV_TRANS</t>
  </si>
  <si>
    <t>704-09-VIKING</t>
  </si>
  <si>
    <t>704-09-VIPCARTRANS</t>
  </si>
  <si>
    <t>704-09-VSK_CARGO</t>
  </si>
  <si>
    <t>704-09-WASZTAN_S</t>
  </si>
  <si>
    <t>704-09-WELLOCK</t>
  </si>
  <si>
    <t>704-09-WILKOWSKA_K</t>
  </si>
  <si>
    <t>Kinga Wilkowska Keratynowe Imperium Piękna</t>
  </si>
  <si>
    <t>704-09-ZDANOVICH_A</t>
  </si>
  <si>
    <t>704-10</t>
  </si>
  <si>
    <t>704-10-ADAPTEX</t>
  </si>
  <si>
    <t>704-10-ALEJA_NIERUCHOMOSCI</t>
  </si>
  <si>
    <t>704-10-AZYSA_POLSKA</t>
  </si>
  <si>
    <t>704-10-C_BIT_BIS</t>
  </si>
  <si>
    <t>704-10-DIA_MODERN</t>
  </si>
  <si>
    <t>704-10-DOMY_WOJSZYCE</t>
  </si>
  <si>
    <t>704-10-EPACK</t>
  </si>
  <si>
    <t>704-10-FIRA_JESIENNICKA</t>
  </si>
  <si>
    <t>704-10-FIRA_SP_Z_OO</t>
  </si>
  <si>
    <t>704-10-GR_SHIPPING</t>
  </si>
  <si>
    <t>704-10-GUENTHER_A</t>
  </si>
  <si>
    <t>704-10-HIDULIANOVA_S</t>
  </si>
  <si>
    <t>704-10-KMS</t>
  </si>
  <si>
    <t>704-10-KULAWIK_K</t>
  </si>
  <si>
    <t>704-10-MISERANTE</t>
  </si>
  <si>
    <t>704-10-MITORS</t>
  </si>
  <si>
    <t>704-10-MODNA_SC</t>
  </si>
  <si>
    <t>HADA SPÓŁKA Z OGRANICZONĄ ODPOWIEDZIALNOŚCIĄ</t>
  </si>
  <si>
    <t>704-10-NS2011</t>
  </si>
  <si>
    <t>704-10-OPTIMAL</t>
  </si>
  <si>
    <t>704-10-PMPC</t>
  </si>
  <si>
    <t>704-10-PROFITSOFT</t>
  </si>
  <si>
    <t>704-10-TAXAIDE</t>
  </si>
  <si>
    <t>704-10-TWS_OPTIMUS_BUD</t>
  </si>
  <si>
    <t>704-11</t>
  </si>
  <si>
    <t>704-11-GERDA_1</t>
  </si>
  <si>
    <t>704-11-GERDA_GROUP</t>
  </si>
  <si>
    <t>704-11-GERDA_RT</t>
  </si>
  <si>
    <t>704-11-GOAT</t>
  </si>
  <si>
    <t>704-11-GUENTHER_A</t>
  </si>
  <si>
    <t>704-11-HAPACK</t>
  </si>
  <si>
    <t>704-11-PURPLE_INVESTMENT</t>
  </si>
  <si>
    <t>704-11-REFFER_MANAGER</t>
  </si>
  <si>
    <t>704-11-SLIPCHENKO_O</t>
  </si>
  <si>
    <t>704-11-SM_PRODUCTION</t>
  </si>
  <si>
    <t>704-11-STAN_D</t>
  </si>
  <si>
    <t>704-11-TOPORIVSKA_Y</t>
  </si>
  <si>
    <t>704-12</t>
  </si>
  <si>
    <t>704-12-BOSST</t>
  </si>
  <si>
    <t>704-12-FAR_MED</t>
  </si>
  <si>
    <t>704-12-KUŁAGA</t>
  </si>
  <si>
    <t>704-12-LEANCE_SPC_2</t>
  </si>
  <si>
    <t>704-12-MILOBEDZKI</t>
  </si>
  <si>
    <t>704-12-MM_MEDIC</t>
  </si>
  <si>
    <t>704-12-NIE_MOW_SPKOM</t>
  </si>
  <si>
    <t>704-12-NIE_MOW_SPZOO</t>
  </si>
  <si>
    <t>704-12-STOCK_HURT</t>
  </si>
  <si>
    <t>704-12-VETPOL_SP_ZOO</t>
  </si>
  <si>
    <t>704-12-ZAJAC_J</t>
  </si>
  <si>
    <t>751</t>
  </si>
  <si>
    <t>Koszty z operacji finansowych</t>
  </si>
  <si>
    <t>751-1-1</t>
  </si>
  <si>
    <t>NKUP</t>
  </si>
  <si>
    <t>SKUP</t>
  </si>
  <si>
    <t>Jednostki powiązane</t>
  </si>
  <si>
    <t>Aktualizacja wartości inwestycji</t>
  </si>
  <si>
    <t>751-4</t>
  </si>
  <si>
    <t>Inne koszty finansowe</t>
  </si>
  <si>
    <t>751-4-1</t>
  </si>
  <si>
    <t>Inne koszty finansowe KUP</t>
  </si>
  <si>
    <t>Koszty kapitałowe</t>
  </si>
  <si>
    <t>751-6-1</t>
  </si>
  <si>
    <t>Koszty kapitałowe na terytorium RP</t>
  </si>
  <si>
    <t>752</t>
  </si>
  <si>
    <t>Przychody z operacji finansowych</t>
  </si>
  <si>
    <t>752-2-2</t>
  </si>
  <si>
    <t>Pozostałe jednostki</t>
  </si>
  <si>
    <t>752-4</t>
  </si>
  <si>
    <t>752-7-1</t>
  </si>
  <si>
    <t>Przychody kapitałowe na terytorum RP</t>
  </si>
  <si>
    <t>761</t>
  </si>
  <si>
    <t>Strata ze zbycia niefinansowych aktywów trwałych</t>
  </si>
  <si>
    <t>761-1-1</t>
  </si>
  <si>
    <t>761-2</t>
  </si>
  <si>
    <t>Koszty związane z windykacją należności</t>
  </si>
  <si>
    <t>761-2-1</t>
  </si>
  <si>
    <t>761-2-1-BLAK_RAHIM</t>
  </si>
  <si>
    <t>761-2-1-COPERNIC_CONNECT</t>
  </si>
  <si>
    <t>761-2-1-EDEL_PLUS</t>
  </si>
  <si>
    <t>EDEL-PLUS SPÓŁKA Z OGRANICZONĄ ODPOWIEDZIALNOŚCIĄ</t>
  </si>
  <si>
    <t>761-2-1-ERIKA</t>
  </si>
  <si>
    <t>Erika Sp. z o.o. w Krakowie</t>
  </si>
  <si>
    <t>761-2-1-JACHYM_R</t>
  </si>
  <si>
    <t>Radosław Jachym</t>
  </si>
  <si>
    <t>761-2-1-LEDWON</t>
  </si>
  <si>
    <t>Ledwoń Jan e-Architekt</t>
  </si>
  <si>
    <t>761-2-1-MAR_GREG</t>
  </si>
  <si>
    <t>761-2-1-MOSAICO</t>
  </si>
  <si>
    <t>761-2-1-OXYTREE</t>
  </si>
  <si>
    <t>761-2-1-ROMANOWSKA</t>
  </si>
  <si>
    <t>761-2-1-SAPIENCY</t>
  </si>
  <si>
    <t>761-2-1-TAUMER</t>
  </si>
  <si>
    <t>Taumer Sp. z o.o.</t>
  </si>
  <si>
    <t>761-2-1-WADOWSKI</t>
  </si>
  <si>
    <t>Wadowski Łukasz Raptor</t>
  </si>
  <si>
    <t>761-2-2</t>
  </si>
  <si>
    <t>761-2-2-ADEMOTION</t>
  </si>
  <si>
    <t>Ademotion Spółka z ograniczoną</t>
  </si>
  <si>
    <t>761-2-2-EXCHANGE</t>
  </si>
  <si>
    <t>761-2-2-LABTOP</t>
  </si>
  <si>
    <t>761-2-2-MOMLI</t>
  </si>
  <si>
    <t>761-2-2-NASSO</t>
  </si>
  <si>
    <t>Nasso Spółka z ograniczoną odpowiedzialnością</t>
  </si>
  <si>
    <t>761-2-2-SHARCS</t>
  </si>
  <si>
    <t>761-2-2-STEEL_GOOD</t>
  </si>
  <si>
    <t>STEEL GOOD SPÓŁKA Z OGRANICZONĄ ODPOWIEDZIALNOŚCIĄ</t>
  </si>
  <si>
    <t>761-2-2-TK_STERN</t>
  </si>
  <si>
    <t>761-2-3</t>
  </si>
  <si>
    <t>761-2-3-BEST_HOME</t>
  </si>
  <si>
    <t>Best Home sp. z o.o.</t>
  </si>
  <si>
    <t>761-2-3-DMP</t>
  </si>
  <si>
    <t>761-2-3-EWOOD</t>
  </si>
  <si>
    <t>761-2-3-GZELLA_L</t>
  </si>
  <si>
    <t>761-2-3-KUBIK_K</t>
  </si>
  <si>
    <t>761-2-3-POMAGAJMY_RAZEM</t>
  </si>
  <si>
    <t>761-2-3-VVM_TRADING</t>
  </si>
  <si>
    <t>VVM Trading Sp. z o.o.</t>
  </si>
  <si>
    <t>761-2-4</t>
  </si>
  <si>
    <t>761-2-4-GAWDZIŃSKI</t>
  </si>
  <si>
    <t>761-2-4-STUDIO_HEBAN</t>
  </si>
  <si>
    <t>STUDIO HEBAN SPÓŁKA Z OGRANICZONĄ</t>
  </si>
  <si>
    <t>761-2-5</t>
  </si>
  <si>
    <t>761-2-5-ALEKSANDRA_SZYMKOWIA</t>
  </si>
  <si>
    <t>Aleksandra Szymkowiak</t>
  </si>
  <si>
    <t>761-2-5-ARTYKUŁYDLAFIRM</t>
  </si>
  <si>
    <t>Szymon Zobniów</t>
  </si>
  <si>
    <t>761-2-5-CAPITAL_HIGH</t>
  </si>
  <si>
    <t>761-2-5-DAX_DAWID_ZAWALICH</t>
  </si>
  <si>
    <t>"DAX" DAWID ZAWALICH</t>
  </si>
  <si>
    <t>761-2-5-EKOIDEAL</t>
  </si>
  <si>
    <t>Ekoideal  Sp. z o.o.</t>
  </si>
  <si>
    <t>761-2-5-EQB</t>
  </si>
  <si>
    <t>761-2-5-EQUO_BPO</t>
  </si>
  <si>
    <t>761-2-5-EQUO_SA</t>
  </si>
  <si>
    <t>761-2-5-FORMACJAMANAGEMENT</t>
  </si>
  <si>
    <t>FormacjaManagement Sp. z o.o.</t>
  </si>
  <si>
    <t>761-2-5-FREEDOM_TRANS</t>
  </si>
  <si>
    <t>761-2-5-INTERCORE_MANAGEMENT</t>
  </si>
  <si>
    <t>761-2-5-KDS_PRINT</t>
  </si>
  <si>
    <t>761-2-5-PIGULA_A</t>
  </si>
  <si>
    <t>Piguła Anna Pracownia Projektowa NAGA</t>
  </si>
  <si>
    <t>761-2-5-PROJECT_1</t>
  </si>
  <si>
    <t>761-2-5-UVC_POLSKA</t>
  </si>
  <si>
    <t>761-2-5-VITALEA</t>
  </si>
  <si>
    <t>761-2-6</t>
  </si>
  <si>
    <t>FCE Sp. z o.o.</t>
  </si>
  <si>
    <t>761-2-7</t>
  </si>
  <si>
    <t>761-2-7-ETIDA</t>
  </si>
  <si>
    <t>761-2-7-MS_INVESTMENTS</t>
  </si>
  <si>
    <t>761-2-7-TK_STERN</t>
  </si>
  <si>
    <t>761-2-8</t>
  </si>
  <si>
    <t>761-2-8-GR_SHIPPING</t>
  </si>
  <si>
    <t>761-2-8-TWS_OPTIMUS_BUD</t>
  </si>
  <si>
    <t>761-2-8-WINKLER_K</t>
  </si>
  <si>
    <t>Tari Nenharma Katarzyna Winkler</t>
  </si>
  <si>
    <t>761-2-9</t>
  </si>
  <si>
    <t>761-2-9-HAPACK</t>
  </si>
  <si>
    <t>761-3</t>
  </si>
  <si>
    <t>Refakturowane koszty pakietów</t>
  </si>
  <si>
    <t>761-3-1</t>
  </si>
  <si>
    <t>Pakiety Multisport podwykonawcy</t>
  </si>
  <si>
    <t>761-3-2</t>
  </si>
  <si>
    <t>Pakiety medyczne podwykonawcy</t>
  </si>
  <si>
    <t>761-3-3</t>
  </si>
  <si>
    <t>Ubezpieczenie grupowe podwykonawcy</t>
  </si>
  <si>
    <t>761-3-5</t>
  </si>
  <si>
    <t>Refaktura Taxaide</t>
  </si>
  <si>
    <t>761-4</t>
  </si>
  <si>
    <t>Koszty refakturowane</t>
  </si>
  <si>
    <t>761-6</t>
  </si>
  <si>
    <t>Pozostałe koszty operacyjne SKUP</t>
  </si>
  <si>
    <t>761-7</t>
  </si>
  <si>
    <t>Pozostałe koszty operacyjne NKUP</t>
  </si>
  <si>
    <t>761-8</t>
  </si>
  <si>
    <t>Odpisy aktualizujące należności od 2021</t>
  </si>
  <si>
    <t>761-8-1</t>
  </si>
  <si>
    <t>761-8-2</t>
  </si>
  <si>
    <t>Warszawa Powiśle</t>
  </si>
  <si>
    <t>761-8-3</t>
  </si>
  <si>
    <t>761-8-4</t>
  </si>
  <si>
    <t>761-8-5</t>
  </si>
  <si>
    <t>761-8-6</t>
  </si>
  <si>
    <t>761-8-7</t>
  </si>
  <si>
    <t>761-8-8</t>
  </si>
  <si>
    <t>761-9</t>
  </si>
  <si>
    <t>Pozostałe koszty operacyjne w podziale na oddziały</t>
  </si>
  <si>
    <t>761-9-1</t>
  </si>
  <si>
    <t>761-9-2</t>
  </si>
  <si>
    <t>761-9-4</t>
  </si>
  <si>
    <t>761-9-5</t>
  </si>
  <si>
    <t>761-9-6</t>
  </si>
  <si>
    <t>761-9-7</t>
  </si>
  <si>
    <t>761-9-8</t>
  </si>
  <si>
    <t>762</t>
  </si>
  <si>
    <t>Zysk ze zbycia niefinansowych aktywów trwałych</t>
  </si>
  <si>
    <t>762-10</t>
  </si>
  <si>
    <t>Pozostałe przychody operacyjne na oddziały</t>
  </si>
  <si>
    <t>762-10-1</t>
  </si>
  <si>
    <t>762-10-2</t>
  </si>
  <si>
    <t>762-10-4</t>
  </si>
  <si>
    <t>762-10-6</t>
  </si>
  <si>
    <t>762-11</t>
  </si>
  <si>
    <t>Przychody refakturowane</t>
  </si>
  <si>
    <t>762-3</t>
  </si>
  <si>
    <t>Przychody związane z windykacją należności</t>
  </si>
  <si>
    <t>762-3-1</t>
  </si>
  <si>
    <t>762-3-1-BLAK_M</t>
  </si>
  <si>
    <t>762-3-1-BLAK_RAHIM</t>
  </si>
  <si>
    <t>762-3-1-BLDG</t>
  </si>
  <si>
    <t>762-3-1-BLESZYŃSKI</t>
  </si>
  <si>
    <t>762-3-1-CONSONANCE</t>
  </si>
  <si>
    <t>762-3-1-COP_CEWLINO</t>
  </si>
  <si>
    <t>762-3-1-COP_WOLA_ROWSKA</t>
  </si>
  <si>
    <t>762-3-1-COPERNIC</t>
  </si>
  <si>
    <t>762-3-1-COPERNIC_BIG</t>
  </si>
  <si>
    <t>762-3-1-COPERNIC_CONNECT</t>
  </si>
  <si>
    <t>762-3-1-COPERNIC_CONSTRACTIO</t>
  </si>
  <si>
    <t>762-3-1-COPERNIC_GO</t>
  </si>
  <si>
    <t>762-3-1-COPERNIC_PPA</t>
  </si>
  <si>
    <t>762-3-1-COPERNIC_STORAGE</t>
  </si>
  <si>
    <t>762-3-1-EDEL_PLUS</t>
  </si>
  <si>
    <t>762-3-1-EPOLSKA</t>
  </si>
  <si>
    <t>762-3-1-FEED_OCTOPUS</t>
  </si>
  <si>
    <t>762-3-1-HARPIKS</t>
  </si>
  <si>
    <t>762-3-1-HD</t>
  </si>
  <si>
    <t>762-3-1-HUBKA</t>
  </si>
  <si>
    <t>762-3-1-IUTUS</t>
  </si>
  <si>
    <t>762-3-1-JACHYM_R</t>
  </si>
  <si>
    <t>762-3-1-KURKOWSKA_K</t>
  </si>
  <si>
    <t>762-3-1-KURKOWSKI_P</t>
  </si>
  <si>
    <t>762-3-1-LEDWON</t>
  </si>
  <si>
    <t>762-3-1-MAJTA</t>
  </si>
  <si>
    <t>762-3-1-MAŃKA</t>
  </si>
  <si>
    <t>762-3-1-MAR_GREG</t>
  </si>
  <si>
    <t>762-3-1-MARKETING_INNOVATION</t>
  </si>
  <si>
    <t>762-3-1-MOSAICO</t>
  </si>
  <si>
    <t>762-3-1-OETTINGEN_J</t>
  </si>
  <si>
    <t>762-3-1-OXYTREE</t>
  </si>
  <si>
    <t>762-3-1-PROMOGIRLS</t>
  </si>
  <si>
    <t>762-3-1-PROMOHOLDING_SERVICE</t>
  </si>
  <si>
    <t>762-3-1-PROMOPIXEL</t>
  </si>
  <si>
    <t>762-3-1-PROMOTECHNOLOGY</t>
  </si>
  <si>
    <t>762-3-1-ROMANOWSKA</t>
  </si>
  <si>
    <t>762-3-1-SAPIENCY</t>
  </si>
  <si>
    <t>762-3-1-SH3_</t>
  </si>
  <si>
    <t>762-3-1-SIETE</t>
  </si>
  <si>
    <t>762-3-1-SMARTL</t>
  </si>
  <si>
    <t>762-3-1-STANKIEWICZ</t>
  </si>
  <si>
    <t>762-3-1-STI_SA</t>
  </si>
  <si>
    <t>762-3-1-STI_SPK</t>
  </si>
  <si>
    <t>762-3-1-TAUMER</t>
  </si>
  <si>
    <t>762-3-1-TECHNIKA_NARZEDZIA</t>
  </si>
  <si>
    <t>762-3-1-TECHWA</t>
  </si>
  <si>
    <t>762-3-1-TECHWA_TOOLS</t>
  </si>
  <si>
    <t>762-3-1-WALKOWICZ</t>
  </si>
  <si>
    <t>762-3-1-WANDA</t>
  </si>
  <si>
    <t>762-3-1-WASIUTYNSKA_BANASIK</t>
  </si>
  <si>
    <t>762-3-1-WHITEROCK_POLAND</t>
  </si>
  <si>
    <t>762-3-1-WIDE_LANE</t>
  </si>
  <si>
    <t>762-3-1-WROTKOWSKI_A</t>
  </si>
  <si>
    <t>762-3-1-ZAYKA</t>
  </si>
  <si>
    <t>762-3-10</t>
  </si>
  <si>
    <t>762-3-10-DOM_PLUS</t>
  </si>
  <si>
    <t>762-3-2</t>
  </si>
  <si>
    <t>762-3-2-BEAUTY_LAB</t>
  </si>
  <si>
    <t>Beauty Lab by Alina Herhel Spółka z ograniczoną</t>
  </si>
  <si>
    <t>762-3-2-BOLLMA</t>
  </si>
  <si>
    <t>762-3-2-CZULEC_B</t>
  </si>
  <si>
    <t>762-3-2-DREVAL</t>
  </si>
  <si>
    <t>762-3-2-ECO_LIGHT</t>
  </si>
  <si>
    <t>762-3-2-EVALAB</t>
  </si>
  <si>
    <t>762-3-2-EXCHANGE</t>
  </si>
  <si>
    <t>762-3-2-HILGROW</t>
  </si>
  <si>
    <t>Hilgrow Spółka z ograniczoną</t>
  </si>
  <si>
    <t>762-3-2-IG_HANDEL</t>
  </si>
  <si>
    <t>762-3-2-ISLEK</t>
  </si>
  <si>
    <t>762-3-2-JASTRZĘBSKA_M</t>
  </si>
  <si>
    <t>762-3-2-KANAFA_S</t>
  </si>
  <si>
    <t>762-3-2-KM_CERTUS</t>
  </si>
  <si>
    <t>762-3-2-LABTOP</t>
  </si>
  <si>
    <t>762-3-2-LESZCZUK_R</t>
  </si>
  <si>
    <t>762-3-2-ŁUKASZEWICZ</t>
  </si>
  <si>
    <t>762-3-2-MASTER_CARE</t>
  </si>
  <si>
    <t>762-3-2-MASTER_CARE_PS</t>
  </si>
  <si>
    <t>762-3-2-MOMLI</t>
  </si>
  <si>
    <t>762-3-2-PAWŁOWSKI</t>
  </si>
  <si>
    <t>762-3-2-PERLIŃSKI</t>
  </si>
  <si>
    <t>762-3-2-PIKTOREX</t>
  </si>
  <si>
    <t>762-3-2-PORĘBSKI</t>
  </si>
  <si>
    <t>762-3-2-RADZIVON_M</t>
  </si>
  <si>
    <t>762-3-2-RVW_GROUP</t>
  </si>
  <si>
    <t>762-3-2-SHARCS</t>
  </si>
  <si>
    <t>762-3-2-TK_STERN</t>
  </si>
  <si>
    <t>762-3-2-ZZPF</t>
  </si>
  <si>
    <t>762-3-3</t>
  </si>
  <si>
    <t>762-3-3-BACANSKI_M</t>
  </si>
  <si>
    <t>762-3-3-BOSST</t>
  </si>
  <si>
    <t>762-3-3-BRAINBOX</t>
  </si>
  <si>
    <t>762-3-3-CZAICKI</t>
  </si>
  <si>
    <t>Czaicki Michał Phenomena</t>
  </si>
  <si>
    <t>762-3-3-DMP</t>
  </si>
  <si>
    <t>762-3-3-DOM_PLUS</t>
  </si>
  <si>
    <t>762-3-3-EMP</t>
  </si>
  <si>
    <t>762-3-3-GZELLA_L</t>
  </si>
  <si>
    <t>762-3-3-HIDDENDATA</t>
  </si>
  <si>
    <t>762-3-3-INSZURY</t>
  </si>
  <si>
    <t>762-3-3-KORCALA_K</t>
  </si>
  <si>
    <t>762-3-3-KUBIK_K</t>
  </si>
  <si>
    <t>762-3-3-PHENOMENA_SPK</t>
  </si>
  <si>
    <t>762-3-3-POMAGAJMY_RAZEM</t>
  </si>
  <si>
    <t>762-3-3-PRINTBOX</t>
  </si>
  <si>
    <t>762-3-3-SILVA_FONTES</t>
  </si>
  <si>
    <t>762-3-3-SNINVEST</t>
  </si>
  <si>
    <t>762-3-3-STARPRIM</t>
  </si>
  <si>
    <t>762-3-3-SZALACHA</t>
  </si>
  <si>
    <t>762-3-3-TOGETHERFOREVER</t>
  </si>
  <si>
    <t>762-3-3-UNITCARGO_</t>
  </si>
  <si>
    <t>UNITCARGO SPÓŁKA Z OGRANICZONĄ ODPOWIEDZIALNOŚCIĄ</t>
  </si>
  <si>
    <t>762-3-3-VETPOL_SP_ZOO</t>
  </si>
  <si>
    <t>762-3-3-VVM_TRADING</t>
  </si>
  <si>
    <t>762-3-3-WALCZAK_T</t>
  </si>
  <si>
    <t>762-3-3-WIGLUSZ</t>
  </si>
  <si>
    <t>762-3-3-WM_LOGISTIC</t>
  </si>
  <si>
    <t>762-3-3-WOJTOWICZ_J</t>
  </si>
  <si>
    <t>762-3-3-WOTAR</t>
  </si>
  <si>
    <t>762-3-4</t>
  </si>
  <si>
    <t>762-3-4-ALTE_AUTOMOTIVE</t>
  </si>
  <si>
    <t>762-3-4-CWIECZEK_MAG</t>
  </si>
  <si>
    <t>762-3-4-CWIECZEK_R</t>
  </si>
  <si>
    <t>762-3-4-DANIKIEWICZ</t>
  </si>
  <si>
    <t>762-3-4-EMEDICO</t>
  </si>
  <si>
    <t>762-3-4-FEDEROWICZ_P</t>
  </si>
  <si>
    <t>762-3-4-FISHBONE_GAMES</t>
  </si>
  <si>
    <t>762-3-4-FRYC</t>
  </si>
  <si>
    <t>762-3-4-GAWDZIŃSKI</t>
  </si>
  <si>
    <t>762-3-4-INVEOX</t>
  </si>
  <si>
    <t>762-3-4-KURCZAB</t>
  </si>
  <si>
    <t>762-3-4-LIVRE</t>
  </si>
  <si>
    <t>762-3-4-ORSKA_JASIELSKA</t>
  </si>
  <si>
    <t>762-3-4-POLISH_SPORTS_AGENCY</t>
  </si>
  <si>
    <t>762-3-4-STUDIO_HEBAN</t>
  </si>
  <si>
    <t>762-3-5</t>
  </si>
  <si>
    <t>762-3-5-ADHEADS</t>
  </si>
  <si>
    <t>762-3-5-ALEKSANDRA_SZYMKOWIA</t>
  </si>
  <si>
    <t>762-3-5-ALGORITHMIZATION</t>
  </si>
  <si>
    <t>762-3-5-ART</t>
  </si>
  <si>
    <t>762-3-5-ARTYKUŁYDLAFIRM</t>
  </si>
  <si>
    <t>762-3-5-BAUART</t>
  </si>
  <si>
    <t>762-3-5-BLACKPOOL</t>
  </si>
  <si>
    <t>762-3-5-CAPITAL_HIGH</t>
  </si>
  <si>
    <t>762-3-5-CUBE_WALLS</t>
  </si>
  <si>
    <t>762-3-5-CUBE_WALLS_SPK</t>
  </si>
  <si>
    <t>762-3-5-DAX_DAWID_ZAWALICH</t>
  </si>
  <si>
    <t>762-3-5-DB_RENOWACJE</t>
  </si>
  <si>
    <t>762-3-5-DROZDZ_T</t>
  </si>
  <si>
    <t>762-3-5-EKOIDEAL</t>
  </si>
  <si>
    <t>762-3-5-EMINE</t>
  </si>
  <si>
    <t>762-3-5-EQB</t>
  </si>
  <si>
    <t>762-3-5-EQUO_BPO</t>
  </si>
  <si>
    <t>762-3-5-EQUO_SA</t>
  </si>
  <si>
    <t>762-3-5-FABRYKA_ETYKIET</t>
  </si>
  <si>
    <t>762-3-5-FORMACJA</t>
  </si>
  <si>
    <t>Formacja EU Sp. z o.o.</t>
  </si>
  <si>
    <t>762-3-5-FREEDOM_TRANS</t>
  </si>
  <si>
    <t>762-3-5-HPC_POLGEOL</t>
  </si>
  <si>
    <t>762-3-5-INTERCORE_MANAGEMENT</t>
  </si>
  <si>
    <t>762-3-5-IPIXEL</t>
  </si>
  <si>
    <t>762-3-5-KAIM</t>
  </si>
  <si>
    <t>762-3-5-KAMINSKI</t>
  </si>
  <si>
    <t>762-3-5-KDS_PRINT</t>
  </si>
  <si>
    <t>762-3-5-KRAWETEK_M</t>
  </si>
  <si>
    <t>762-3-5-KUSA_I</t>
  </si>
  <si>
    <t>762-3-5-PAYSKIN</t>
  </si>
  <si>
    <t>762-3-5-PIGULA_A</t>
  </si>
  <si>
    <t>762-3-5-PROJECT_1</t>
  </si>
  <si>
    <t>762-3-5-SADHANA</t>
  </si>
  <si>
    <t>762-3-5-SKOVRON_A</t>
  </si>
  <si>
    <t>762-3-5-TECH_ONE</t>
  </si>
  <si>
    <t>762-3-5-UVC_POLSKA</t>
  </si>
  <si>
    <t>762-3-5-VITALEA</t>
  </si>
  <si>
    <t>762-3-6</t>
  </si>
  <si>
    <t>INVEST-CHEM SPÓŁKA Z OGRANICZONĄ</t>
  </si>
  <si>
    <t>762-3-7</t>
  </si>
  <si>
    <t>762-3-7-AURA_1</t>
  </si>
  <si>
    <t>762-3-7-BLASZCZUK_L</t>
  </si>
  <si>
    <t>762-3-7-CPJS</t>
  </si>
  <si>
    <t>762-3-7-CZABANSKI</t>
  </si>
  <si>
    <t>762-3-7-ETIDA</t>
  </si>
  <si>
    <t>762-3-7-FILLO</t>
  </si>
  <si>
    <t>762-3-7-FLOWERTRANS</t>
  </si>
  <si>
    <t>762-3-7-FREEDOM_TRANS</t>
  </si>
  <si>
    <t>762-3-7-GLEVA</t>
  </si>
  <si>
    <t>762-3-7-GRANDEUROTRANS</t>
  </si>
  <si>
    <t>762-3-7-IT_TIMING</t>
  </si>
  <si>
    <t>IT TIMING SPÓŁKA Z OGRANICZONĄ ODPOWIEDZIALNOŚCIĄ</t>
  </si>
  <si>
    <t>762-3-7-KMK</t>
  </si>
  <si>
    <t>762-3-7-LOGOLINE</t>
  </si>
  <si>
    <t>762-3-7-MS_INVESTMENTS</t>
  </si>
  <si>
    <t>762-3-7-PRO_SANIT</t>
  </si>
  <si>
    <t>762-3-7-QUALITRANS</t>
  </si>
  <si>
    <t>762-3-7-SADHANA</t>
  </si>
  <si>
    <t>762-3-7-SOBOTA</t>
  </si>
  <si>
    <t>762-3-7-TK_STERN</t>
  </si>
  <si>
    <t>762-3-7-VAV_TRANS</t>
  </si>
  <si>
    <t>762-3-7-WELLOCK</t>
  </si>
  <si>
    <t>762-3-7-ZSTRANS</t>
  </si>
  <si>
    <t>762-3-8</t>
  </si>
  <si>
    <t>762-3-8-ADAMUS_NIERUCHOMOSCI</t>
  </si>
  <si>
    <t>762-3-8-ALEJA_NIERUCHOMOSCI</t>
  </si>
  <si>
    <t>762-3-8-BIMH</t>
  </si>
  <si>
    <t>762-3-8-BOSCO</t>
  </si>
  <si>
    <t>762-3-8-FIRA_JESIENNICKA</t>
  </si>
  <si>
    <t>762-3-8-FX_INVESTMENT</t>
  </si>
  <si>
    <t>762-3-8-GR_SHIPPING</t>
  </si>
  <si>
    <t>762-3-8-HIDULIANOVA_S</t>
  </si>
  <si>
    <t>762-3-8-LEVEL_AUTO</t>
  </si>
  <si>
    <t>762-3-8-MARCINKIEWICZ_J</t>
  </si>
  <si>
    <t>762-3-8-PANDA_DEVELOPMENT</t>
  </si>
  <si>
    <t>762-3-8-PROFITSOFT</t>
  </si>
  <si>
    <t>762-3-8-SUN4US</t>
  </si>
  <si>
    <t>762-3-8-TWS_OPTIMUS_BUD</t>
  </si>
  <si>
    <t>762-3-8-WINKLER_K</t>
  </si>
  <si>
    <t>762-3-8-WODKIEWICZ_T</t>
  </si>
  <si>
    <t>762-3-8-WT2</t>
  </si>
  <si>
    <t>762-3-9</t>
  </si>
  <si>
    <t>762-3-9-SLIPCHENKO_O</t>
  </si>
  <si>
    <t>SLIPCHENKO_O</t>
  </si>
  <si>
    <t>762-4</t>
  </si>
  <si>
    <t>Refakturowane przychody z pakietów</t>
  </si>
  <si>
    <t>762-4-1</t>
  </si>
  <si>
    <t>762-4-2</t>
  </si>
  <si>
    <t>762-4-3</t>
  </si>
  <si>
    <t>762-4-5</t>
  </si>
  <si>
    <t>762-6</t>
  </si>
  <si>
    <t>762-7</t>
  </si>
  <si>
    <t>Pozostałe przychody operacyjne niepodatkowe</t>
  </si>
  <si>
    <t>762-9</t>
  </si>
  <si>
    <t>Odwrócenie odpisów aktualizujących od 2021</t>
  </si>
  <si>
    <t>762-9-1</t>
  </si>
  <si>
    <t>762-9-2</t>
  </si>
  <si>
    <t>762-9-3</t>
  </si>
  <si>
    <t>762-9-4</t>
  </si>
  <si>
    <t>762-9-5</t>
  </si>
  <si>
    <t>762-9-6</t>
  </si>
  <si>
    <t>762-9-7</t>
  </si>
  <si>
    <t>901-01</t>
  </si>
  <si>
    <t>amortyzacja podatkowa</t>
  </si>
  <si>
    <t>NKUP 2023</t>
  </si>
  <si>
    <t>901-03</t>
  </si>
  <si>
    <t>narzuty</t>
  </si>
  <si>
    <t>901-04</t>
  </si>
  <si>
    <t>wynagrodzenia</t>
  </si>
  <si>
    <t>901-07</t>
  </si>
  <si>
    <t>umorzenie należności SKUP</t>
  </si>
  <si>
    <t>901-09</t>
  </si>
  <si>
    <t>901-10</t>
  </si>
  <si>
    <t>901-11</t>
  </si>
  <si>
    <t>901-12</t>
  </si>
  <si>
    <t>902-07</t>
  </si>
  <si>
    <t>Koszty NKUP</t>
  </si>
  <si>
    <t>CIT</t>
  </si>
  <si>
    <t>Rozliczenie różnicy pomiędzy podstawą opodatkowania podatkiem odchodowym a wynikiem finansowym</t>
  </si>
  <si>
    <t>DOCHÓD</t>
  </si>
  <si>
    <t>Zysk/strata brutto</t>
  </si>
  <si>
    <t>Przychody zwolnione z opodatkowania (różnice trwałe), w tym:</t>
  </si>
  <si>
    <t>CIT/BR</t>
  </si>
  <si>
    <t>dotacje</t>
  </si>
  <si>
    <t>CIT/WZ</t>
  </si>
  <si>
    <t>pozostałe przychody operacyjne niepodlegające opodatkowaniu</t>
  </si>
  <si>
    <t>odwrócenie odpisów aktualizujących</t>
  </si>
  <si>
    <t>otrzymane dywidendy</t>
  </si>
  <si>
    <t>aktualizacja wartości inwestycji</t>
  </si>
  <si>
    <t>Przychody niepodlegające opodatkowaniu w roku bieżącym:</t>
  </si>
  <si>
    <t>Przychody podlegające opodatkowaniu w roku bieżącym, ujęte w księgach rachunkowych lat ubiegłych:</t>
  </si>
  <si>
    <t>faktura sprzedaży wystawiona w 2022 r., do rozliczenia w 2023</t>
  </si>
  <si>
    <t>Koszty niestanowiące kosztów uzyskania przychodów (różnice trwałe), w tym:</t>
  </si>
  <si>
    <t>pozostałe koszty rodzajowe</t>
  </si>
  <si>
    <t>pozostałe koszty operacyjne</t>
  </si>
  <si>
    <t>Koszty nieuznawane za koszty uzyskania przychodów w bieżącym roku, w tym:</t>
  </si>
  <si>
    <t>amortyzacja</t>
  </si>
  <si>
    <t>rezerwa na badanie SF</t>
  </si>
  <si>
    <t xml:space="preserve">rezerwa na urlopy </t>
  </si>
  <si>
    <t xml:space="preserve">odpisy aktualizujące należności </t>
  </si>
  <si>
    <t>Koszty uznawane za koszty uzyskania przychodów w roku bieżącym ujęte w księgach lat ubiegłych</t>
  </si>
  <si>
    <t>należności umorzone (nieściągalne)</t>
  </si>
  <si>
    <t>Strata z lat ubiegłych</t>
  </si>
  <si>
    <t>IX</t>
  </si>
  <si>
    <t>Inne zmiany podstawy opodatkowania, w tym:</t>
  </si>
  <si>
    <t>Ulga B+R</t>
  </si>
  <si>
    <t>wartość wierzytelności zmniejszających podstawę opodatkowania</t>
  </si>
  <si>
    <t>Darowizny</t>
  </si>
  <si>
    <t>X</t>
  </si>
  <si>
    <t>Podstawa opodatkowania podatkiem dochodowym</t>
  </si>
  <si>
    <t>XI</t>
  </si>
  <si>
    <t xml:space="preserve">Podatek dochodowy </t>
  </si>
  <si>
    <t>Aktywa/pasywa</t>
  </si>
  <si>
    <t>Pozycja</t>
  </si>
  <si>
    <t>Stan na dzień 31.12.2021</t>
  </si>
  <si>
    <t>Stan na dzień 31.12.2020</t>
  </si>
  <si>
    <t>Stan na dzień 31.12.2019</t>
  </si>
  <si>
    <t>wartość bilansowa</t>
  </si>
  <si>
    <t>wartość podatkowa</t>
  </si>
  <si>
    <t>różnica przejściowa ujemna (aktywa)</t>
  </si>
  <si>
    <t>różnica przejściowa dodatnia (pasywa)</t>
  </si>
  <si>
    <t>Uwagi</t>
  </si>
  <si>
    <t>Pozycja aktywów</t>
  </si>
  <si>
    <t>Należności długoterminowe - kaucje za wynajmowane lokale</t>
  </si>
  <si>
    <t>Należności od odbiorców do 12 m-cy</t>
  </si>
  <si>
    <t>Należności z tytułu podatków, dotacji, ceł, ubezpieczeń społecznych i zdrowotnych oraz innych tytułów publicznoprawnych</t>
  </si>
  <si>
    <t>Inne należności krótkoterminowe</t>
  </si>
  <si>
    <t>Środki pieniężne i inne aktywa pieniężne</t>
  </si>
  <si>
    <t>Pozycja pasywów</t>
  </si>
  <si>
    <t>Rezerwa na urlopy</t>
  </si>
  <si>
    <t>Rezerwa na badanie</t>
  </si>
  <si>
    <t>Zobowiązania wobec dostawców do 12 m-cy</t>
  </si>
  <si>
    <t>Zobowiązania z tytułu podatków, ceł, ubezpieczeń społecznych i zdrowotnych oraz innych tytułów publicznoprawnych</t>
  </si>
  <si>
    <t>Zobowiązania z tytułu wynagrodzeń</t>
  </si>
  <si>
    <t>Inne zobowiązania krótkoterminowe</t>
  </si>
  <si>
    <t>Razem różnice przejściowe</t>
  </si>
  <si>
    <t>saldo 2023</t>
  </si>
  <si>
    <t>Podatek 19%</t>
  </si>
  <si>
    <t>660WN</t>
  </si>
  <si>
    <t>PK</t>
  </si>
  <si>
    <t>Wskaźnik/Rok</t>
  </si>
  <si>
    <t>Sposób wyliczenia</t>
  </si>
  <si>
    <r>
      <t xml:space="preserve">Rentowność aktywów </t>
    </r>
    <r>
      <rPr>
        <b/>
        <sz val="11"/>
        <color theme="1"/>
        <rFont val="Calibri"/>
        <family val="2"/>
        <charset val="238"/>
        <scheme val="minor"/>
      </rPr>
      <t>ROA</t>
    </r>
  </si>
  <si>
    <t>zysk netto/aktywa ogółem</t>
  </si>
  <si>
    <r>
      <t xml:space="preserve">Rentowność sprzedaży netto </t>
    </r>
    <r>
      <rPr>
        <b/>
        <sz val="11"/>
        <color theme="1"/>
        <rFont val="Calibri"/>
        <family val="2"/>
        <charset val="238"/>
        <scheme val="minor"/>
      </rPr>
      <t>ROS</t>
    </r>
  </si>
  <si>
    <t>zysk netto/przychody ze sprzedaży netto</t>
  </si>
  <si>
    <t>Płynność gotówkowa (I stopnia)</t>
  </si>
  <si>
    <t>inwestycje krótkoterminowe/zobowiązania krótkoterminowe</t>
  </si>
  <si>
    <t>Trwałość struktury finansowania</t>
  </si>
  <si>
    <t>kapitał stały/pasywa ogółem</t>
  </si>
  <si>
    <r>
      <t xml:space="preserve">Rentowność kapitału </t>
    </r>
    <r>
      <rPr>
        <b/>
        <sz val="11"/>
        <color theme="1"/>
        <rFont val="Aptos"/>
        <family val="2"/>
      </rPr>
      <t>ROE</t>
    </r>
    <r>
      <rPr>
        <sz val="11"/>
        <color theme="1"/>
        <rFont val="Aptos"/>
        <family val="2"/>
      </rPr>
      <t xml:space="preserve"> </t>
    </r>
  </si>
  <si>
    <t>zysk netto/kapitał własny</t>
  </si>
  <si>
    <r>
      <t xml:space="preserve">Rentowność kapitału pracującego </t>
    </r>
    <r>
      <rPr>
        <b/>
        <sz val="11"/>
        <color theme="1"/>
        <rFont val="Aptos"/>
        <family val="2"/>
      </rPr>
      <t>ROIC</t>
    </r>
    <r>
      <rPr>
        <sz val="11"/>
        <color theme="1"/>
        <rFont val="Aptos"/>
        <family val="2"/>
      </rPr>
      <t xml:space="preserve"> </t>
    </r>
  </si>
  <si>
    <t>zysk ze sprzedaży/kapitał własny + dług netto</t>
  </si>
  <si>
    <t xml:space="preserve">amort </t>
  </si>
  <si>
    <t>udzielenie pożyczki Bluematcia</t>
  </si>
  <si>
    <t>Odsetki i udziały w zyskach (dywidendy) - sprawdzenie</t>
  </si>
  <si>
    <t>odsetki leasing</t>
  </si>
  <si>
    <t>odsetki od kredytu</t>
  </si>
  <si>
    <t>751-1-3-1</t>
  </si>
  <si>
    <t>odsetki od pożyczek</t>
  </si>
  <si>
    <t>dywidenda taxaide</t>
  </si>
  <si>
    <t>Razem</t>
  </si>
  <si>
    <t>752-2-1</t>
  </si>
  <si>
    <t>odsetki naliczone bluematica</t>
  </si>
  <si>
    <t>752-1-2</t>
  </si>
  <si>
    <t>odsetki inventity</t>
  </si>
  <si>
    <t>aktualizacja wartości investycji</t>
  </si>
  <si>
    <t>PK amortyzacja leasing dell</t>
  </si>
  <si>
    <t>am zcp</t>
  </si>
  <si>
    <t>am wnip</t>
  </si>
  <si>
    <t>lik ŚT</t>
  </si>
  <si>
    <t>am ŚT</t>
  </si>
  <si>
    <t>um lik ŚT</t>
  </si>
  <si>
    <t>zak zcp</t>
  </si>
  <si>
    <t>zak wnip</t>
  </si>
  <si>
    <t>zak ŚT</t>
  </si>
  <si>
    <t>udzielenie pożyczki Inventity</t>
  </si>
  <si>
    <t>naliczone odsetki Bluematica</t>
  </si>
  <si>
    <t>naliczone odsetki Inventity</t>
  </si>
  <si>
    <t>spłata pożyczki Bluematica</t>
  </si>
  <si>
    <t>spłata pożyczki Inventity</t>
  </si>
  <si>
    <t>spłata odsetek Inventity</t>
  </si>
  <si>
    <t>aktualizacja wyceny aktywów finansowych</t>
  </si>
  <si>
    <t>naliczone odsetki</t>
  </si>
  <si>
    <t>spłaty pożyczek</t>
  </si>
  <si>
    <t>przeksięgowanie różnicy na rozrachunki z tytułu dostaw</t>
  </si>
  <si>
    <t>jednostki powiązane</t>
  </si>
  <si>
    <t>karta kredytowa</t>
  </si>
  <si>
    <t>kredyt w rachunku bieżącym</t>
  </si>
  <si>
    <t>spłaty odsetek</t>
  </si>
  <si>
    <t>umorzenia należności</t>
  </si>
  <si>
    <t>narzuty ZUS dot. 2024, zapłacone w 2025</t>
  </si>
  <si>
    <t>koszty wynagrodzeń w tyt. Um. Cywilnoprawnych dot. 2024, wypłacone w 2025</t>
  </si>
  <si>
    <t>narzuty ZUS dot. 2023, zapł. W 2024</t>
  </si>
  <si>
    <t>koszty wynagrodzeń z tyt. Um. Cywilnoprawnych dot. 2023, wypłacone w 2024</t>
  </si>
  <si>
    <t>badanie SF 2023</t>
  </si>
  <si>
    <t>raty leasingowe</t>
  </si>
  <si>
    <t xml:space="preserve">Saldo Wn </t>
  </si>
  <si>
    <t xml:space="preserve">Saldo Ma </t>
  </si>
  <si>
    <t>Koszty</t>
  </si>
  <si>
    <t>Przychody</t>
  </si>
  <si>
    <t>400-1-1</t>
  </si>
  <si>
    <t>Stanowiąca KUP</t>
  </si>
  <si>
    <t>400-2-1</t>
  </si>
  <si>
    <t>402-11</t>
  </si>
  <si>
    <t>Rezerwa na usł. podwykonawców</t>
  </si>
  <si>
    <t>403-1</t>
  </si>
  <si>
    <t>Podatek od nieruchomości</t>
  </si>
  <si>
    <t>403-3</t>
  </si>
  <si>
    <t>Podatek od środków transportu</t>
  </si>
  <si>
    <t>403-4</t>
  </si>
  <si>
    <t>VAT niepodlegający odliczeniu</t>
  </si>
  <si>
    <t>403-5</t>
  </si>
  <si>
    <t>Podatek akcyzowy</t>
  </si>
  <si>
    <t>404-3</t>
  </si>
  <si>
    <t>Rezerwa na wynagrodzenia</t>
  </si>
  <si>
    <t>405-3</t>
  </si>
  <si>
    <t>Rezerwa na narzuty ZUS</t>
  </si>
  <si>
    <t>oddział Kraków_I</t>
  </si>
  <si>
    <t>501-1-10</t>
  </si>
  <si>
    <t>sprzęt IT</t>
  </si>
  <si>
    <t>501-1-11</t>
  </si>
  <si>
    <t>opłaty sądowe i komornicze</t>
  </si>
  <si>
    <t>RPA_IT</t>
  </si>
  <si>
    <t>Admin_HR</t>
  </si>
  <si>
    <t>koszt sprzedaży</t>
  </si>
  <si>
    <t>502-1-09</t>
  </si>
  <si>
    <t>502-1-10</t>
  </si>
  <si>
    <t>502-1-11</t>
  </si>
  <si>
    <t>503-1-09</t>
  </si>
  <si>
    <t>503-1-10</t>
  </si>
  <si>
    <t>503-1-11</t>
  </si>
  <si>
    <t>503-1-13</t>
  </si>
  <si>
    <t>oddział Kraków_II</t>
  </si>
  <si>
    <t>504-1-11</t>
  </si>
  <si>
    <t>504-1-12</t>
  </si>
  <si>
    <t>505-1-09</t>
  </si>
  <si>
    <t>505-1-10</t>
  </si>
  <si>
    <t>505-1-11</t>
  </si>
  <si>
    <t>505-1-13</t>
  </si>
  <si>
    <t>oddział Bytom</t>
  </si>
  <si>
    <t>506-1-10</t>
  </si>
  <si>
    <t>506-1-11</t>
  </si>
  <si>
    <t>506-1-12</t>
  </si>
  <si>
    <t>506-1-13</t>
  </si>
  <si>
    <t>507-1-09</t>
  </si>
  <si>
    <t>507-1-10</t>
  </si>
  <si>
    <t>507-1-11</t>
  </si>
  <si>
    <t>508-1-10</t>
  </si>
  <si>
    <t>508-1-11</t>
  </si>
  <si>
    <t>508-1-13</t>
  </si>
  <si>
    <t>509-1-10</t>
  </si>
  <si>
    <t>509-1-11</t>
  </si>
  <si>
    <t>510-1-07</t>
  </si>
  <si>
    <t>510-1-10</t>
  </si>
  <si>
    <t>510-1-11</t>
  </si>
  <si>
    <t>511-1-02</t>
  </si>
  <si>
    <t>511-1-03</t>
  </si>
  <si>
    <t>511-1-09</t>
  </si>
  <si>
    <t>511-1-10</t>
  </si>
  <si>
    <t>511-1-11</t>
  </si>
  <si>
    <t>511-1-12</t>
  </si>
  <si>
    <t>511-1-13</t>
  </si>
  <si>
    <t>512-1-06</t>
  </si>
  <si>
    <t>512-1-07</t>
  </si>
  <si>
    <t>512-1-08</t>
  </si>
  <si>
    <t>512-1-09</t>
  </si>
  <si>
    <t>512-1-10</t>
  </si>
  <si>
    <t>512-1-11</t>
  </si>
  <si>
    <t>512-1-12</t>
  </si>
  <si>
    <t>512-1-15</t>
  </si>
  <si>
    <t>marketing bezpośredni</t>
  </si>
  <si>
    <t>512-2</t>
  </si>
  <si>
    <t>512-2-01</t>
  </si>
  <si>
    <t>512-2-02</t>
  </si>
  <si>
    <t>512-2-03</t>
  </si>
  <si>
    <t>512-2-04</t>
  </si>
  <si>
    <t>512-2-05</t>
  </si>
  <si>
    <t>512-2-06</t>
  </si>
  <si>
    <t>512-2-07</t>
  </si>
  <si>
    <t>512-2-08</t>
  </si>
  <si>
    <t>523-01</t>
  </si>
  <si>
    <t>agencja PR</t>
  </si>
  <si>
    <t>523-02</t>
  </si>
  <si>
    <t>biuletyn/reelsy/blog</t>
  </si>
  <si>
    <t>523-03</t>
  </si>
  <si>
    <t>agencja marketingowa</t>
  </si>
  <si>
    <t>523-04</t>
  </si>
  <si>
    <t>koszty wynagrodzenia</t>
  </si>
  <si>
    <t>523-05</t>
  </si>
  <si>
    <t>pozostałe koszty</t>
  </si>
  <si>
    <t>523-06</t>
  </si>
  <si>
    <t>pozostałe koszty pracownicze</t>
  </si>
  <si>
    <t>523-07</t>
  </si>
  <si>
    <t>koszty reklamy usług księgowych</t>
  </si>
  <si>
    <t>523-08</t>
  </si>
  <si>
    <t>pozostałe koszty reklamy</t>
  </si>
  <si>
    <t>590-11</t>
  </si>
  <si>
    <t>Kraków_I</t>
  </si>
  <si>
    <t>701-01-4DIVERSITY</t>
  </si>
  <si>
    <t>4Diversity D. Pudzianowska, W.Burek spółka cywilna</t>
  </si>
  <si>
    <t>701-01-A+V</t>
  </si>
  <si>
    <t>A+V SPÓŁKA Z OGRANICZONĄ ODPOWIEDZIALNOŚCIĄ</t>
  </si>
  <si>
    <t>701-01-A+V_KOM</t>
  </si>
  <si>
    <t>701-01-ADHEADS</t>
  </si>
  <si>
    <t>701-01-ADVANTAGE_CONSUL</t>
  </si>
  <si>
    <t>701-01-AGAN</t>
  </si>
  <si>
    <t>Agan sp. z o.o.</t>
  </si>
  <si>
    <t>701-01-ALLIANCE</t>
  </si>
  <si>
    <t>Alliance V&amp;V Sp. z o.o.</t>
  </si>
  <si>
    <t>701-01-AMATEC</t>
  </si>
  <si>
    <t>AMATEC POLSKA SPÓŁKA Z OGRANICZONĄ</t>
  </si>
  <si>
    <t>701-01-ART</t>
  </si>
  <si>
    <t>701-01-BAJOR</t>
  </si>
  <si>
    <t>Mariusz Bajor Doradztwo Gospodarcze</t>
  </si>
  <si>
    <t>701-01-BAUART</t>
  </si>
  <si>
    <t>701-01-BEDNARCZYK</t>
  </si>
  <si>
    <t>Bednarczyk Karol Lodowy Wóz</t>
  </si>
  <si>
    <t>701-01-CHMURA</t>
  </si>
  <si>
    <t>Chmura Konrad Kancelaria Radcy Prawnego</t>
  </si>
  <si>
    <t>701-01-CREADIS</t>
  </si>
  <si>
    <t>701-01-CUBE_WALLS</t>
  </si>
  <si>
    <t>701-01-CUBE_WALLS_SPK</t>
  </si>
  <si>
    <t>701-01-CZYSCIOCH_TECH</t>
  </si>
  <si>
    <t>Czyścioch-Tech Sp. z o.o.</t>
  </si>
  <si>
    <t>701-01-DABROWSKI</t>
  </si>
  <si>
    <t>701-01-DESCO</t>
  </si>
  <si>
    <t>701-01-DONNELLY</t>
  </si>
  <si>
    <t>701-01-DROPLABS</t>
  </si>
  <si>
    <t>Droplabs Sp. z o.o.</t>
  </si>
  <si>
    <t>701-01-DUŚ</t>
  </si>
  <si>
    <t>Małgorzata Duś Doradztwo Prawne</t>
  </si>
  <si>
    <t>701-01-DWORCZYK_L</t>
  </si>
  <si>
    <t>Big&amp;Business Łukasz Dworczyk</t>
  </si>
  <si>
    <t>701-01-DZIÓB</t>
  </si>
  <si>
    <t>701-01-DZIUBA</t>
  </si>
  <si>
    <t>701-01-EDEL_PLUS</t>
  </si>
  <si>
    <t>701-01-EL_KRAKOW</t>
  </si>
  <si>
    <t>EL KRAKÓW SPÓŁKA Z OGRANICZONĄ ODPOWIEDZIALNOŚCIĄ</t>
  </si>
  <si>
    <t>701-01-EMPIRE_MEDIA</t>
  </si>
  <si>
    <t>Empire Media Sp. z o.o.</t>
  </si>
  <si>
    <t>701-01-ETC_</t>
  </si>
  <si>
    <t>EUROPEAN TRAINING CENTER SPÓŁKA Z OGRANICZONĄ</t>
  </si>
  <si>
    <t>701-01-EUROSTUDENT</t>
  </si>
  <si>
    <t>701-01-FERRIS</t>
  </si>
  <si>
    <t xml:space="preserve">Ferris Apartamenty S.C.  T. Ryś, W. Frań </t>
  </si>
  <si>
    <t>701-01-FITLY</t>
  </si>
  <si>
    <t>FITLY AI SPÓŁKA Z OGRANICZONĄ ODPOWIEDZIALNOŚCIĄ</t>
  </si>
  <si>
    <t>701-01-FORKLOG</t>
  </si>
  <si>
    <t>FORKLOG SPÓŁKA Z OGRANICZONĄ ODPOWIEDZIALNOŚCIĄ</t>
  </si>
  <si>
    <t>701-01-GAJEWSKI_MIKOŁAJ</t>
  </si>
  <si>
    <t>701-01-GOLAN_R</t>
  </si>
  <si>
    <t>LEAN OPS CONSULTING RAFAŁ GOLAN</t>
  </si>
  <si>
    <t>701-01-HOME_SERVICE</t>
  </si>
  <si>
    <t>Home Service Sp. z o.o.</t>
  </si>
  <si>
    <t>701-01-JACHYM_R</t>
  </si>
  <si>
    <t>701-01-JSSG</t>
  </si>
  <si>
    <t>JSSG SPÓŁKA Z OGRANICZONĄ ODPOWIEDZIALNOŚCIĄ</t>
  </si>
  <si>
    <t>701-01-KAIM</t>
  </si>
  <si>
    <t>701-01-KAMINSKI</t>
  </si>
  <si>
    <t>701-01-KEDYK</t>
  </si>
  <si>
    <t>701-01-KERTIS</t>
  </si>
  <si>
    <t>701-01-KOBA</t>
  </si>
  <si>
    <t>701-01-KOWAL_TOMASZ</t>
  </si>
  <si>
    <t>Tomasz Kowal</t>
  </si>
  <si>
    <t>701-01-LARA_D</t>
  </si>
  <si>
    <t>DOMINIKA LARA KANCELARIA RADCY PRAWNEGO</t>
  </si>
  <si>
    <t>701-01-LAST_MILE</t>
  </si>
  <si>
    <t>Last Mile APP  Sp.z o.o..</t>
  </si>
  <si>
    <t>701-01-LEDWON</t>
  </si>
  <si>
    <t>701-01-MASLANKA_R</t>
  </si>
  <si>
    <t>R.M.INSTALBUD ROBERT MAŚLANKA</t>
  </si>
  <si>
    <t>701-01-MEGA</t>
  </si>
  <si>
    <t>Mega-Solar Energy Sp. z o.o.</t>
  </si>
  <si>
    <t>701-01-MEGA_SOLAR</t>
  </si>
  <si>
    <t>701-01-MOLLER_T</t>
  </si>
  <si>
    <t>IPM Tomas Möller</t>
  </si>
  <si>
    <t>701-01-MORAWA</t>
  </si>
  <si>
    <t>MORAWA WOJCIECH</t>
  </si>
  <si>
    <t>701-01-MUZYK</t>
  </si>
  <si>
    <t>Mateusz Muzyk AD</t>
  </si>
  <si>
    <t>701-01-N_IX_POLAND</t>
  </si>
  <si>
    <t>701-01-OLJASZ</t>
  </si>
  <si>
    <t>Oljasz Marcin Oli-Trans</t>
  </si>
  <si>
    <t>701-01-OPS_CARE</t>
  </si>
  <si>
    <t>Ops.care Sp z o.o.</t>
  </si>
  <si>
    <t>701-01-OTTO</t>
  </si>
  <si>
    <t>IPM Stephan Otto</t>
  </si>
  <si>
    <t>701-01-PA_CAPITAL</t>
  </si>
  <si>
    <t>PA Capital Real Estate LTD</t>
  </si>
  <si>
    <t>701-01-PA_INVEST</t>
  </si>
  <si>
    <t>PA INVEST SPÓŁKA Z OGRANICZONĄ ODPOWIEDZIALNOŚCIĄ</t>
  </si>
  <si>
    <t>701-01-PACIORE_J</t>
  </si>
  <si>
    <t>Justyna Paciorek - Praktyka Psychologiczna</t>
  </si>
  <si>
    <t>701-01-PALEJ_M</t>
  </si>
  <si>
    <t>Małgorzata Palej Langworks</t>
  </si>
  <si>
    <t>701-01-PAVIMENTAL__WŁOCHY</t>
  </si>
  <si>
    <t>PAVIMENTAL- SOCIETA' PER AZIONI</t>
  </si>
  <si>
    <t>701-01-PAVIMENTAL_SOCIETA</t>
  </si>
  <si>
    <t>PAVIMENTAL SOCIETA'PER AZIONI SPÓŁKA AKCYJNA</t>
  </si>
  <si>
    <t>701-01-PICODI</t>
  </si>
  <si>
    <t>701-01-PIGULA</t>
  </si>
  <si>
    <t>701-01-PIGULA_A</t>
  </si>
  <si>
    <t>701-01-POMELODY</t>
  </si>
  <si>
    <t>POMELODY SPÓŁKA Z OGRANICZONĄ ODPOWIEDZIALNOŚCIĄ</t>
  </si>
  <si>
    <t>701-01-PROMANN</t>
  </si>
  <si>
    <t>PROMANN SPÓŁKA Z OGRANICZONĄ ODPOWIEDZIALNOŚCIĄ</t>
  </si>
  <si>
    <t>701-01-PROMOAGENCY</t>
  </si>
  <si>
    <t>PromoAgency Sp. z o.o.</t>
  </si>
  <si>
    <t>701-01-PROMOSOFTWARE_</t>
  </si>
  <si>
    <t>PromoSoftware Sp.z o.o..</t>
  </si>
  <si>
    <t>701-01-PROSTACKI</t>
  </si>
  <si>
    <t xml:space="preserve">Łukasz Prostacki Krakowskie Centrum Szkolenia </t>
  </si>
  <si>
    <t>701-01-RAPORT_KASOWY</t>
  </si>
  <si>
    <t>701-01-RITTER</t>
  </si>
  <si>
    <t>701-01-RM</t>
  </si>
  <si>
    <t>RM INSTALBUD SPÓŁKA Z OGRANICZONĄ</t>
  </si>
  <si>
    <t>701-01-RYŚ_T</t>
  </si>
  <si>
    <t>Tomasz Ryś</t>
  </si>
  <si>
    <t>701-01-SCHAB</t>
  </si>
  <si>
    <t>Piotr Schab MotionLab</t>
  </si>
  <si>
    <t>701-01-SDK_SYSTEMS</t>
  </si>
  <si>
    <t>701-01-SERAFIN</t>
  </si>
  <si>
    <t>Serafin Weronika Rzeczy Proste</t>
  </si>
  <si>
    <t>701-01-SICIAREK</t>
  </si>
  <si>
    <t>701-01-SIWIEC</t>
  </si>
  <si>
    <t>701-01-STAŃCZYK</t>
  </si>
  <si>
    <t xml:space="preserve">Stańczyk Grzegorz G-Solutions </t>
  </si>
  <si>
    <t>701-01-TECH_ONE</t>
  </si>
  <si>
    <t>701-01-TRANS_SERWIS</t>
  </si>
  <si>
    <t>Trans - Serwis - Bus Sp. z o.o.</t>
  </si>
  <si>
    <t>701-01-TRANSDOM</t>
  </si>
  <si>
    <t>Transdom Domagała i Wspólnicy Sp.j.</t>
  </si>
  <si>
    <t>701-01-URK</t>
  </si>
  <si>
    <t>URK SPÓŁKA Z OGRANICZONĄ ODPOWIEDZIALNOŚCIĄ</t>
  </si>
  <si>
    <t>701-01-WÓJCIK_MARCELINA_</t>
  </si>
  <si>
    <t>Gabinet kosmetyczny MARCELINA WÓJCIK</t>
  </si>
  <si>
    <t>701-02-8STARS</t>
  </si>
  <si>
    <t xml:space="preserve">8stars Sp. z o.o. </t>
  </si>
  <si>
    <t>701-02-ABSU_WATER</t>
  </si>
  <si>
    <t>701-02-ADEMOTION</t>
  </si>
  <si>
    <t xml:space="preserve">Ademotion Spółka z ograniczoną </t>
  </si>
  <si>
    <t>701-02-AKCENTS_GLOBAL</t>
  </si>
  <si>
    <t>AKCENTS GLOBAL FINANCES SPÓŁKA Z OGRANICZONĄ</t>
  </si>
  <si>
    <t>701-02-ARMSTRONG</t>
  </si>
  <si>
    <t>Armstrong Jeffrey G.</t>
  </si>
  <si>
    <t>701-02-ATRIA</t>
  </si>
  <si>
    <t>Atria Brokers Spółka z ograniczoną</t>
  </si>
  <si>
    <t>701-02-AURA_1</t>
  </si>
  <si>
    <t>701-02-AURACON</t>
  </si>
  <si>
    <t>AURACON SPÓŁKA Z OGRANICZONĄ ODPOWIEDZIALNOŚCIĄ</t>
  </si>
  <si>
    <t>701-02-AUTOMATRONIC</t>
  </si>
  <si>
    <t>CODERMATICS SPÓŁKA Z OGRANICZONĄ</t>
  </si>
  <si>
    <t>701-02-AUTOMATYCZNE</t>
  </si>
  <si>
    <t>701-02-BADACH</t>
  </si>
  <si>
    <t>701-02-BASKA_A</t>
  </si>
  <si>
    <t>701-02-BE_TRADING</t>
  </si>
  <si>
    <t>701-02-BEBEN_J</t>
  </si>
  <si>
    <t xml:space="preserve">Bęben Janusz Polgoblin </t>
  </si>
  <si>
    <t>701-02-BEDEKO</t>
  </si>
  <si>
    <t>Bedeko Europe Spółka z ograniczoną</t>
  </si>
  <si>
    <t>701-02-BENEFACTOR_</t>
  </si>
  <si>
    <t>701-02-BLASZCZUK_L</t>
  </si>
  <si>
    <t>701-02-BRZÓZEK</t>
  </si>
  <si>
    <t>Brzózek Agata Usługi Doradcze</t>
  </si>
  <si>
    <t>701-02-C_GEN</t>
  </si>
  <si>
    <t>701-02-COGITERRA</t>
  </si>
  <si>
    <t>701-02-CPJS</t>
  </si>
  <si>
    <t>701-02-CZABAŃSKI_GAŁUSZYŃSK</t>
  </si>
  <si>
    <t>GAŁUSZYŃSKI I PARTNERZY KANCELARIA PRAWNA SPÓŁKA</t>
  </si>
  <si>
    <t>701-02-CZERWIŃSKI_K</t>
  </si>
  <si>
    <t>Czerwiński Krzysztof Kamil Kancelaria Adwokacka</t>
  </si>
  <si>
    <t>701-02-CZULEC</t>
  </si>
  <si>
    <t>Czulec Krzysztof Smartfire</t>
  </si>
  <si>
    <t>701-02-DIOSTA</t>
  </si>
  <si>
    <t>Diosta Spółka z ograniczoną odpowiedzialnoscią</t>
  </si>
  <si>
    <t>701-02-DREJKA</t>
  </si>
  <si>
    <t>701-02-DUNOWSKI</t>
  </si>
  <si>
    <t>701-02-DWELL_WELL_01</t>
  </si>
  <si>
    <t>DWELL WELL 01 SPÓŁKA Z OGRANICZONĄ</t>
  </si>
  <si>
    <t>701-02-ECO_LEDS</t>
  </si>
  <si>
    <t>ECO LEDS DIGITAL PROSTA SPÓŁKA AKCYJNA</t>
  </si>
  <si>
    <t>701-02-ELLIPSIS_RD</t>
  </si>
  <si>
    <t>Ellipsis R&amp;D Spółka z ograniczoną</t>
  </si>
  <si>
    <t>701-02-ETIDA</t>
  </si>
  <si>
    <t>701-02-FABRYKA_ENERGII</t>
  </si>
  <si>
    <t>701-02-FILEY</t>
  </si>
  <si>
    <t>Filey Spółka z ograniczoną odpowiedzialnością</t>
  </si>
  <si>
    <t>701-02-FILLO</t>
  </si>
  <si>
    <t>701-02-FIT_LOVERS</t>
  </si>
  <si>
    <t>Fit Lovers Company Mateusz Janusz, Pamela Stefanow</t>
  </si>
  <si>
    <t>701-02-FITLOVERS</t>
  </si>
  <si>
    <t>701-02-FUNDACJA_CUMULUS</t>
  </si>
  <si>
    <t>Fundacja - profilaktyka, prewencja, leczenie -</t>
  </si>
  <si>
    <t>701-02-FUNDACJA_URBANISTYKI</t>
  </si>
  <si>
    <t>Fundacja Pracownia Urbanistyki Społecznej</t>
  </si>
  <si>
    <t>701-02-GENIS</t>
  </si>
  <si>
    <t>Genis Company Spółka</t>
  </si>
  <si>
    <t>701-02-GŁOWACKI</t>
  </si>
  <si>
    <t>Głowacki Maciej IT Consulting</t>
  </si>
  <si>
    <t>701-02-GOŁAWSKI</t>
  </si>
  <si>
    <t>Goławsk Cezary, Indywidualna Praktyka Lekarska</t>
  </si>
  <si>
    <t>701-02-GRANDEUROTRANS</t>
  </si>
  <si>
    <t>701-02-HAU_E</t>
  </si>
  <si>
    <t>DM PEOPLEWORK ELŻBIETA HAU</t>
  </si>
  <si>
    <t>701-02-INAU</t>
  </si>
  <si>
    <t>INAU RETAIL SPÓŁKA Z OGRANICZONĄ</t>
  </si>
  <si>
    <t>701-02-INFINICLOUDS</t>
  </si>
  <si>
    <t>701-02-INNSPIRE</t>
  </si>
  <si>
    <t>Innspire Inteligent Hotels Sp. z o. o.</t>
  </si>
  <si>
    <t>701-02-IT_TIMING</t>
  </si>
  <si>
    <t>701-02-JASZCZOŁT</t>
  </si>
  <si>
    <t>701-02-KAPALSKA</t>
  </si>
  <si>
    <t>Kapalska Juliana Kancelaria Radcy Prawnego</t>
  </si>
  <si>
    <t>701-02-KARAOSMANOGLU</t>
  </si>
  <si>
    <t>701-02-KARCZMARSKI</t>
  </si>
  <si>
    <t>Karczmarski Jarosław</t>
  </si>
  <si>
    <t>701-02-KOCH_Z</t>
  </si>
  <si>
    <t>Zbigniew Koch</t>
  </si>
  <si>
    <t>701-02-KOWALSKA_J</t>
  </si>
  <si>
    <t>EoS Justyna Kowalska</t>
  </si>
  <si>
    <t>701-02-KOWALSKI_MATEUSZ</t>
  </si>
  <si>
    <t>Mateusz Kowalski</t>
  </si>
  <si>
    <t>701-02-KRUCZEK_K</t>
  </si>
  <si>
    <t>701-02-KUCZYŃSKI</t>
  </si>
  <si>
    <t>701-02-KUKULSKI</t>
  </si>
  <si>
    <t>Kukulski Rafał</t>
  </si>
  <si>
    <t>701-02-KUZIEMSKA_N</t>
  </si>
  <si>
    <t>701-02-KVI</t>
  </si>
  <si>
    <t>701-02-LESZCZUK</t>
  </si>
  <si>
    <t xml:space="preserve">Leszczuk Jan </t>
  </si>
  <si>
    <t>701-02-LICHOCKI</t>
  </si>
  <si>
    <t>701-02-LIFE</t>
  </si>
  <si>
    <t>701-02-LUX_PROJECT</t>
  </si>
  <si>
    <t>701-02-ŁAŃCUCKI</t>
  </si>
  <si>
    <t>701-02-MAGESTAR</t>
  </si>
  <si>
    <t>Magestar Sp. z o.o.</t>
  </si>
  <si>
    <t>701-02-MAHAS</t>
  </si>
  <si>
    <t>Mahas Logostics Spółka z ograniczoną</t>
  </si>
  <si>
    <t>701-02-MAZURCZAK</t>
  </si>
  <si>
    <t>Mazurczak Tomasz</t>
  </si>
  <si>
    <t>701-02-MCKLEIN</t>
  </si>
  <si>
    <t>FUNDACJA MCKLEIN</t>
  </si>
  <si>
    <t>701-02-MK_LIMITED</t>
  </si>
  <si>
    <t>MK LIMITED SPÓŁKA Z OGRANICZONĄ ODPOWIEDZIALNOŚCIĄ</t>
  </si>
  <si>
    <t>701-02-MORGA</t>
  </si>
  <si>
    <t>Morga Marcin</t>
  </si>
  <si>
    <t>701-02-MS_INVESTMENTS</t>
  </si>
  <si>
    <t>701-02-MUSIAŁ_P</t>
  </si>
  <si>
    <t>Musiał Piotr PIM</t>
  </si>
  <si>
    <t>701-02-NASSO</t>
  </si>
  <si>
    <t>701-02-OCEANWIDE</t>
  </si>
  <si>
    <t>OCEANWIDE INTERNATIONAL BUSINESS &amp; TRAVEL SERVICE</t>
  </si>
  <si>
    <t>701-02-OSNOVA</t>
  </si>
  <si>
    <t>701-02-PINKODE</t>
  </si>
  <si>
    <t>PINKODE SPÓŁKA Z OGRANICZONĄ ODPOWIEDZIALNOŚCIĄ</t>
  </si>
  <si>
    <t>701-02-PMT_EUROPE</t>
  </si>
  <si>
    <t>701-02-POLIGREEN</t>
  </si>
  <si>
    <t>POLIGREEN ZHUK SPÓŁKA KOMANDYTOWA</t>
  </si>
  <si>
    <t>701-02-POLONI</t>
  </si>
  <si>
    <t>POLONI GIACOMO  EXPORT AGENCY</t>
  </si>
  <si>
    <t>701-02-PRO_SANIT</t>
  </si>
  <si>
    <t>701-02-RAK</t>
  </si>
  <si>
    <t>Rak Mirosław  Digital Solutions</t>
  </si>
  <si>
    <t>701-02-RARO</t>
  </si>
  <si>
    <t>Raro Sp. z o.o.</t>
  </si>
  <si>
    <t>701-02-RDE_EUROPE</t>
  </si>
  <si>
    <t>RDE Europe Spółka z ograniczoną</t>
  </si>
  <si>
    <t>701-02-RENT_STEEL</t>
  </si>
  <si>
    <t>Rent Steel Sp. z o.o.</t>
  </si>
  <si>
    <t>701-02-ROMANSKI_R</t>
  </si>
  <si>
    <t>701-02-SADOWSKI</t>
  </si>
  <si>
    <t>701-02-SADOWSKI_A</t>
  </si>
  <si>
    <t>Sadowski Artur Art And Luiz</t>
  </si>
  <si>
    <t>701-02-SANE</t>
  </si>
  <si>
    <t>Sane Construction Spółka</t>
  </si>
  <si>
    <t>701-02-SCIEPKO_D</t>
  </si>
  <si>
    <t>DOMINIK ŚCIEPKO: ECO LIGHT LED</t>
  </si>
  <si>
    <t>701-02-SLOTA</t>
  </si>
  <si>
    <t>Słota Monika Gutek Management</t>
  </si>
  <si>
    <t>701-02-SOBOTA</t>
  </si>
  <si>
    <t>701-02-SOMEL_TRANS</t>
  </si>
  <si>
    <t>Somel-Trans Sp. z o.o.</t>
  </si>
  <si>
    <t>701-02-STEEL_GOOD</t>
  </si>
  <si>
    <t>701-02-SULEJ_</t>
  </si>
  <si>
    <t>Sulej Marcin MSU Project</t>
  </si>
  <si>
    <t>701-02-SUPERSONIC</t>
  </si>
  <si>
    <t>TRACK &amp; FIELDS WARSAW SPÓŁKA Z OGRANICZONĄ</t>
  </si>
  <si>
    <t>701-02-SVCOM</t>
  </si>
  <si>
    <t>SMART VISION SCHOOL SPÓŁKA Z OGRANICZONĄ</t>
  </si>
  <si>
    <t>701-02-SYNTHELIO</t>
  </si>
  <si>
    <t>701-02-SZEREDA_A</t>
  </si>
  <si>
    <t>701-02-SZOSTAK</t>
  </si>
  <si>
    <t>RDE Kosma Szostak</t>
  </si>
  <si>
    <t>701-02-SZOSTAK_A</t>
  </si>
  <si>
    <t>Szostak Andrzej HZW</t>
  </si>
  <si>
    <t>701-02-TERLECKA</t>
  </si>
  <si>
    <t>Terlecka Jolanta TJ USŁUGOWE PRZEDSIĘBIORSTWO</t>
  </si>
  <si>
    <t>701-02-TINA_VALERDI</t>
  </si>
  <si>
    <t>701-02-VELYCHKO</t>
  </si>
  <si>
    <t>Velychko Sonne Maksym</t>
  </si>
  <si>
    <t>701-02-VISIONLITE</t>
  </si>
  <si>
    <t>Visionlite Spółka z ograniczoną odpowiedzialnością</t>
  </si>
  <si>
    <t>701-02-WARSAWJS</t>
  </si>
  <si>
    <t>WarsawJS Spółka z ograniczoną odpowiedzialnością</t>
  </si>
  <si>
    <t>701-02-WELLTEAM</t>
  </si>
  <si>
    <t>701-02-WICHOWSKA</t>
  </si>
  <si>
    <t>701-02-WÓJCIK</t>
  </si>
  <si>
    <t>Wójcik-Garbolińska Joanna</t>
  </si>
  <si>
    <t>701-02-ZASORIN</t>
  </si>
  <si>
    <t>Zasorin Oleg</t>
  </si>
  <si>
    <t>701-02-ZETTAISOFT</t>
  </si>
  <si>
    <t>ZettaiSoft Sp. z.o.o.</t>
  </si>
  <si>
    <t>701-02-ZIZER</t>
  </si>
  <si>
    <t>Zizer Spółka z ograniczoną odpowiedzialnością</t>
  </si>
  <si>
    <t>701-03-BRODZIK_A</t>
  </si>
  <si>
    <t>701-03-BRODZIK_P</t>
  </si>
  <si>
    <t>701-03-BUSINESSSYMPHONY</t>
  </si>
  <si>
    <t xml:space="preserve">Businesssymphony spółka z ograniczioną </t>
  </si>
  <si>
    <t>701-03-CIASTON_K</t>
  </si>
  <si>
    <t>Ciastoń Kamil usługi konsultingowe</t>
  </si>
  <si>
    <t>701-03-CISZEWSKI_D</t>
  </si>
  <si>
    <t>Daniel Ciszewski</t>
  </si>
  <si>
    <t>701-03-CZAICKI</t>
  </si>
  <si>
    <t>701-03-DĄBEK_G</t>
  </si>
  <si>
    <t>GRZEGORZ DĄBEK GREG</t>
  </si>
  <si>
    <t>701-03-DENYSENKO_V</t>
  </si>
  <si>
    <t>Viktoriia Denysenko</t>
  </si>
  <si>
    <t>701-03-DROZD_T</t>
  </si>
  <si>
    <t>Drozd Tomasz GRUPA PENTHOUSE</t>
  </si>
  <si>
    <t>701-03-E_WOOD</t>
  </si>
  <si>
    <t>701-03-EFFECTIVE</t>
  </si>
  <si>
    <t>Effective Solutions sp. z o.o.</t>
  </si>
  <si>
    <t>701-03-ELEKS</t>
  </si>
  <si>
    <t>Eleks Sp.z  o.o.</t>
  </si>
  <si>
    <t>701-03-FENBRO</t>
  </si>
  <si>
    <t>701-03-GUTS_A</t>
  </si>
  <si>
    <t>Anton Guts</t>
  </si>
  <si>
    <t>701-03-HALILEISKYI_A</t>
  </si>
  <si>
    <t>Andrii Halileiskyi</t>
  </si>
  <si>
    <t>701-03-HERASYMENKO_O</t>
  </si>
  <si>
    <t>Olha Herasymenko</t>
  </si>
  <si>
    <t>701-03-HORETSKYI_D</t>
  </si>
  <si>
    <t>Dmytro Horetskyi</t>
  </si>
  <si>
    <t>701-03-IWULSKI_K</t>
  </si>
  <si>
    <t>Karol Iwulski</t>
  </si>
  <si>
    <t>701-03-KMIOTEK</t>
  </si>
  <si>
    <t>Kmiotek Patryk Firma Usługowa</t>
  </si>
  <si>
    <t>701-03-KORCALA_K</t>
  </si>
  <si>
    <t>701-03-KOT_V</t>
  </si>
  <si>
    <t>Vitalii Kot</t>
  </si>
  <si>
    <t>701-03-KOZAKOVA_R</t>
  </si>
  <si>
    <t>RUSLANA KOZAKOVA</t>
  </si>
  <si>
    <t>701-03-KUCHEROVA_O</t>
  </si>
  <si>
    <t>Olha Kucherova</t>
  </si>
  <si>
    <t>701-03-KULON</t>
  </si>
  <si>
    <t>Kulon Anna F.H. Anna</t>
  </si>
  <si>
    <t>701-03-KURKOWSKA_K</t>
  </si>
  <si>
    <t>701-03-KURKOWSKI_P</t>
  </si>
  <si>
    <t>701-03-KURTOV_O</t>
  </si>
  <si>
    <t>OLEKSANDR KURTOV</t>
  </si>
  <si>
    <t>701-03-KUTSYN_K</t>
  </si>
  <si>
    <t>Kateryna Kutsyn</t>
  </si>
  <si>
    <t>701-03-LAVRYK_R</t>
  </si>
  <si>
    <t>Roman Lavryk</t>
  </si>
  <si>
    <t>701-03-LIASHENKO_V</t>
  </si>
  <si>
    <t>VIKTOR LIASHENKO</t>
  </si>
  <si>
    <t>701-03-LITOVCHENKO</t>
  </si>
  <si>
    <t>LITOVCHENKO SPÓŁKA Z OGRANICZONĄ</t>
  </si>
  <si>
    <t>701-03-MAJSZYK_P</t>
  </si>
  <si>
    <t>Paweł Majszyk</t>
  </si>
  <si>
    <t>701-03-MALYSHKO_V</t>
  </si>
  <si>
    <t>Vladyslav Malyshko</t>
  </si>
  <si>
    <t>701-03-MEDELIAN_V</t>
  </si>
  <si>
    <t>Valeriia Medelian</t>
  </si>
  <si>
    <t>701-03-MIALSZYGROSZ_Z</t>
  </si>
  <si>
    <t>J.MsHair ZUZANNA MIAŁSZYGROSZ</t>
  </si>
  <si>
    <t>701-03-MISHCHENKO_O</t>
  </si>
  <si>
    <t>Oleksandr Mishchenko</t>
  </si>
  <si>
    <t>701-03-MIZIUNSKA_A</t>
  </si>
  <si>
    <t>Anna Miziunska</t>
  </si>
  <si>
    <t>701-03-MONIPOL</t>
  </si>
  <si>
    <t>"JSP" SPÓŁKA Z OGRANICZONĄ ODPOWIEDZIALNOŚCIĄ</t>
  </si>
  <si>
    <t>701-03-MORDYNSKA_E</t>
  </si>
  <si>
    <t>Enira Mordynska</t>
  </si>
  <si>
    <t>701-03-MOSTOWIK</t>
  </si>
  <si>
    <t>Mostowik Rafał QA SERVICE</t>
  </si>
  <si>
    <t>701-03-MOSTOWIK_E</t>
  </si>
  <si>
    <t>Mostowik Edyta EDMO</t>
  </si>
  <si>
    <t>701-03-NINKAT</t>
  </si>
  <si>
    <t>NINKAT AUTO SPÓŁKA Z OGRANICZONĄ</t>
  </si>
  <si>
    <t>701-03-NYKIEL_M</t>
  </si>
  <si>
    <t>Nykiel Mateusz NOFECO</t>
  </si>
  <si>
    <t>701-03-PISKUN_O</t>
  </si>
  <si>
    <t>Oleksandr Piskun</t>
  </si>
  <si>
    <t>701-03-PŁOCH</t>
  </si>
  <si>
    <t>Płoch Piotr JLB</t>
  </si>
  <si>
    <t>701-03-PMT_EUROPE</t>
  </si>
  <si>
    <t>701-03-POTEREK_M</t>
  </si>
  <si>
    <t>TechTank Michał Poterek</t>
  </si>
  <si>
    <t>701-03-RIABOVA_Y</t>
  </si>
  <si>
    <t>Yuliia Riabova</t>
  </si>
  <si>
    <t>701-03-SAMORODOV_A</t>
  </si>
  <si>
    <t>KOMFORT-ARTEM SAMORODOV</t>
  </si>
  <si>
    <t>701-03-SCALIA</t>
  </si>
  <si>
    <t>SCALIA PARTNER SPÓŁKA Z OGRANICZONĄ</t>
  </si>
  <si>
    <t>701-03-SELPERKOT</t>
  </si>
  <si>
    <t>SELPERKOT SPÓŁKA Z OGRANICZONĄ ODPOWIEDZIALNOŚCIĄ</t>
  </si>
  <si>
    <t>701-03-SHESHENIA_O</t>
  </si>
  <si>
    <t>Oleksandr Sheshenia</t>
  </si>
  <si>
    <t>701-03-SHTODA_I</t>
  </si>
  <si>
    <t>Ivan Shtoda</t>
  </si>
  <si>
    <t>701-03-SIKORA_KATERYNA</t>
  </si>
  <si>
    <t>Kateryna Sikora</t>
  </si>
  <si>
    <t>701-03-SOLOVCHUK_Y</t>
  </si>
  <si>
    <t>Yuliia Solovchuk</t>
  </si>
  <si>
    <t>701-03-STACHOWICZ_P</t>
  </si>
  <si>
    <t>Entropy Piotr Stachowicz</t>
  </si>
  <si>
    <t>701-03-SUCCESSFUL</t>
  </si>
  <si>
    <t>Successful Start Sp. z o.o.</t>
  </si>
  <si>
    <t>701-03-TKACZYK</t>
  </si>
  <si>
    <t>Tkaczyk Łukasz I&amp;IT</t>
  </si>
  <si>
    <t>701-03-VATSYK</t>
  </si>
  <si>
    <t>Vatsyk T. Power Play</t>
  </si>
  <si>
    <t>701-03-VVM_TRADING</t>
  </si>
  <si>
    <t>701-03-WOJTURSKI</t>
  </si>
  <si>
    <t>Wojturski Bartłomiej BARTBAU</t>
  </si>
  <si>
    <t>701-03-YAKIMASHKA_N</t>
  </si>
  <si>
    <t>Natallia Yakimashka</t>
  </si>
  <si>
    <t>701-03-ZHUROVA_A</t>
  </si>
  <si>
    <t>Anastasiia Zhurova</t>
  </si>
  <si>
    <t>701-03-ZINEVYCH_Y</t>
  </si>
  <si>
    <t>Yevhenii Zinevych</t>
  </si>
  <si>
    <t>701-03-ZUZANSKYI_I</t>
  </si>
  <si>
    <t>Ihor Zuzanskyi</t>
  </si>
  <si>
    <t>701-04</t>
  </si>
  <si>
    <t>701-04-BLUEMATICA</t>
  </si>
  <si>
    <t>701-04-CONSONANCE</t>
  </si>
  <si>
    <t>701-04-CONSONANCE_SOLUTIONS</t>
  </si>
  <si>
    <t>701-04-DRILLING_KRAKAU</t>
  </si>
  <si>
    <t>DrillingKrakau.pl Łukasz Zieliński</t>
  </si>
  <si>
    <t>701-04-KWANGDUCK</t>
  </si>
  <si>
    <t>701-04-RAPORT_KASOWY</t>
  </si>
  <si>
    <t>701-04-WOJTASZEK</t>
  </si>
  <si>
    <t>Kraków_II</t>
  </si>
  <si>
    <t>701-05-6CONNEX_INTERNATION</t>
  </si>
  <si>
    <t>701-05-ADAMCZYK_B</t>
  </si>
  <si>
    <t>BARTŁOMIEJ ADAMCZYK</t>
  </si>
  <si>
    <t>701-05-AGNIESZKA_PLETI</t>
  </si>
  <si>
    <t>Pleti Sp. z o.o.</t>
  </si>
  <si>
    <t>701-05-AMATEC</t>
  </si>
  <si>
    <t>701-05-ANSWER_DIGITAL_LTD</t>
  </si>
  <si>
    <t>701-05-ARKANCE_SYSTEMS</t>
  </si>
  <si>
    <t>Arkance Systems Poland Sp. z o.o.</t>
  </si>
  <si>
    <t>701-05-ARWEN</t>
  </si>
  <si>
    <t>701-05-AURORA</t>
  </si>
  <si>
    <t>AURORA COMPANY SPÓŁKA Z OGRANICZONĄ</t>
  </si>
  <si>
    <t>701-05-BALUK_N</t>
  </si>
  <si>
    <t>Bliżej.siebie NATALIA BAŁUK</t>
  </si>
  <si>
    <t>701-05-BARAŃSKI</t>
  </si>
  <si>
    <t>701-05-BECLOSE</t>
  </si>
  <si>
    <t>BECLOSE SPÓŁKA Z OGRANICZONĄ ODPOWIEDZIALNOŚCIĄ</t>
  </si>
  <si>
    <t>701-05-BEDNARCZYK_A</t>
  </si>
  <si>
    <t>Bednarczyk Agnieszka</t>
  </si>
  <si>
    <t>701-05-BIELA</t>
  </si>
  <si>
    <t>NIKA Tomasz Biela</t>
  </si>
  <si>
    <t>701-05-BIKERSHOP</t>
  </si>
  <si>
    <t>Bikershop Sarl</t>
  </si>
  <si>
    <t>701-05-BOGACZ</t>
  </si>
  <si>
    <t>BOGACZ MATEUSZ</t>
  </si>
  <si>
    <t>701-05-BOLLMA</t>
  </si>
  <si>
    <t>701-05-BOSST</t>
  </si>
  <si>
    <t>701-05-BUDMILLER</t>
  </si>
  <si>
    <t>701-05-BURCZYK</t>
  </si>
  <si>
    <t>701-05-CEMPURA</t>
  </si>
  <si>
    <t>Cempura Artur IT SERVICES</t>
  </si>
  <si>
    <t>701-05-CHALTAS</t>
  </si>
  <si>
    <t>701-05-CIESLAK_M</t>
  </si>
  <si>
    <t>701-05-CITYFY</t>
  </si>
  <si>
    <t>REZULT SPÓŁKA Z OGRANICZONĄ ODPOWIEDZIALNOŚCIĄ</t>
  </si>
  <si>
    <t>701-05-CTL</t>
  </si>
  <si>
    <t>CTL LOGISTICS SPÓŁKA Z OGRANICZONĄ</t>
  </si>
  <si>
    <t>701-05-CWIEKA</t>
  </si>
  <si>
    <t>701-05-CZAJA_M</t>
  </si>
  <si>
    <t>701-05-DABROWSKI_J</t>
  </si>
  <si>
    <t>701-05-DENISIUK_M</t>
  </si>
  <si>
    <t>701-05-DOM_PLUS</t>
  </si>
  <si>
    <t>701-05-DSNIERUCHOMOSCI</t>
  </si>
  <si>
    <t>701-05-DYMACZ</t>
  </si>
  <si>
    <t>Dymacz Andżelika FHU Bachus</t>
  </si>
  <si>
    <t>701-05-DZIENDZIEL_A</t>
  </si>
  <si>
    <t>701-05-DZIUBEK</t>
  </si>
  <si>
    <t>701-05-EKATAMARAN</t>
  </si>
  <si>
    <t>EKATAMARAN SPÓŁKA Z OGRANICZONĄ ODPOWIEDZIALNOŚCIĄ</t>
  </si>
  <si>
    <t>701-05-EXPANSION</t>
  </si>
  <si>
    <t>MAMUT NIERUCHOMOŚCI SPÓŁKA Z OGRANICZONĄ</t>
  </si>
  <si>
    <t>701-05-FEED_OCTOPUS</t>
  </si>
  <si>
    <t>701-05-FIJALKOWSKI</t>
  </si>
  <si>
    <t>701-05-GARBOWSKI_K</t>
  </si>
  <si>
    <t>701-05-GIELAROWIEC</t>
  </si>
  <si>
    <t>MG CONSTRUCTION MAREK GIELAROWIEC</t>
  </si>
  <si>
    <t>701-05-GLOWINSKA_E</t>
  </si>
  <si>
    <t>701-05-GÓRA</t>
  </si>
  <si>
    <t>701-05-GÓRALSKI</t>
  </si>
  <si>
    <t>HEADSHOT DOMINIK GÓRALSKI</t>
  </si>
  <si>
    <t>701-05-GURGUL_M</t>
  </si>
  <si>
    <t>701-05-HEJDA</t>
  </si>
  <si>
    <t>701-05-HF_STUDIO</t>
  </si>
  <si>
    <t>HF STUDIO SPÓŁKA Z OGRANICZONĄ ODPOWIEDZIALNOŚCIĄ</t>
  </si>
  <si>
    <t>701-05-HOLD_CO_KKEM</t>
  </si>
  <si>
    <t>701-05-HUT_PLUS_S_C_</t>
  </si>
  <si>
    <t>BIURO TURYSTYKI HUT-PLUS S.C. TERESA</t>
  </si>
  <si>
    <t>701-05-HUT_PLUS_SP__Z_O_O_</t>
  </si>
  <si>
    <t>BIURO TURYSTYKI HUT PLUS SPÓŁKA Z OGRANICZONĄ</t>
  </si>
  <si>
    <t>701-05-ILNICKI</t>
  </si>
  <si>
    <t>ROB-TRANS Robert Ilnicki</t>
  </si>
  <si>
    <t>701-05-INVEOX</t>
  </si>
  <si>
    <t>701-05-JAJE</t>
  </si>
  <si>
    <t>701-05-JANOWSKA</t>
  </si>
  <si>
    <t>701-05-JASIOLEK_D</t>
  </si>
  <si>
    <t>Jasiołek Damian Rokado</t>
  </si>
  <si>
    <t>701-05-JASIOLEK_M</t>
  </si>
  <si>
    <t>AKADEMIA JAKOŚCI Magdalena Jasiołek</t>
  </si>
  <si>
    <t>701-05-JASKULSKI</t>
  </si>
  <si>
    <t>701-05-KAMPERUS</t>
  </si>
  <si>
    <t>701-05-KARCZ</t>
  </si>
  <si>
    <t>701-05-KEANE_S</t>
  </si>
  <si>
    <t>Sean Keane Daska</t>
  </si>
  <si>
    <t>701-05-KLUB_STRZELNICA</t>
  </si>
  <si>
    <t>KLUB STRZELNICA BOJOWA</t>
  </si>
  <si>
    <t>701-05-KLUSKA</t>
  </si>
  <si>
    <t>StalSklep Patryk Kluska</t>
  </si>
  <si>
    <t>701-05-KOCEMBA_G</t>
  </si>
  <si>
    <t>Grzegorz Kocemba</t>
  </si>
  <si>
    <t>701-05-KOLBERM</t>
  </si>
  <si>
    <t>MAŁGORZATA KOLBER FIRMA REBLOK</t>
  </si>
  <si>
    <t>701-05-KOLODZIEJSKI</t>
  </si>
  <si>
    <t>701-05-KOMODZIŃSKI</t>
  </si>
  <si>
    <t>BOGDAN KOMODZIŃSKI</t>
  </si>
  <si>
    <t>701-05-KORCALA</t>
  </si>
  <si>
    <t>Korcala Małgorzata Psyjaciele. com</t>
  </si>
  <si>
    <t>701-05-KOTARBA_M</t>
  </si>
  <si>
    <t>Kotarba Magdalena MicroQ</t>
  </si>
  <si>
    <t>701-05-KOTAS_K</t>
  </si>
  <si>
    <t>KATARZYNA KOTAS G-KAT</t>
  </si>
  <si>
    <t>701-05-KOTOWSKA_GRZESIAK</t>
  </si>
  <si>
    <t>701-05-KOWALCZYK_A</t>
  </si>
  <si>
    <t>Adam Kowalczyk</t>
  </si>
  <si>
    <t>701-05-KOWALIK</t>
  </si>
  <si>
    <t>Tomasz Kowalik</t>
  </si>
  <si>
    <t>701-05-KOZOK_R</t>
  </si>
  <si>
    <t>701-05-KREDA</t>
  </si>
  <si>
    <t>701-05-KREMSKI</t>
  </si>
  <si>
    <t>701-05-KROL_P</t>
  </si>
  <si>
    <t>701-05-KRUK_A</t>
  </si>
  <si>
    <t>Andrzej J. Kruk Design Studio</t>
  </si>
  <si>
    <t>701-05-KULAGA_J</t>
  </si>
  <si>
    <t>701-05-KUŁAGA</t>
  </si>
  <si>
    <t>701-05-KUROWSKI</t>
  </si>
  <si>
    <t>Jarosław Kurowski</t>
  </si>
  <si>
    <t>701-05-LEANCE</t>
  </si>
  <si>
    <t>701-05-LEANCE_SPC_2</t>
  </si>
  <si>
    <t>701-05-LIPINSKI_T</t>
  </si>
  <si>
    <t>701-05-MACURA</t>
  </si>
  <si>
    <t>BetSoft Kamil Macura</t>
  </si>
  <si>
    <t>701-05-MATUSIAK_S</t>
  </si>
  <si>
    <t>KONSULT Szymon Matusiak</t>
  </si>
  <si>
    <t>701-05-MAXIMA_GROUP</t>
  </si>
  <si>
    <t>MAXIMA GROUP SPÓŁKA Z OGRANICZONĄ</t>
  </si>
  <si>
    <t>701-05-MAXIMA_GROUP_SPZOO</t>
  </si>
  <si>
    <t>701-05-MESONICA</t>
  </si>
  <si>
    <t>701-05-METRY_KWADRATOWE</t>
  </si>
  <si>
    <t>701-05-MICHALSKI</t>
  </si>
  <si>
    <t>701-05-MIKOŁAJCZYK</t>
  </si>
  <si>
    <t>CORGI SOFTWARE MARCIN MIKOŁAJCZYK</t>
  </si>
  <si>
    <t>701-05-MOL</t>
  </si>
  <si>
    <t>701-05-MONIPOL</t>
  </si>
  <si>
    <t>701-05-MSZANIK_A</t>
  </si>
  <si>
    <t>Anna Mszanik</t>
  </si>
  <si>
    <t>701-05-MXM_PRODUCTION_HOUSE</t>
  </si>
  <si>
    <t>MXM PRODUCTION HOUSE SPÓŁKA Z OGRANICZONĄ</t>
  </si>
  <si>
    <t>701-05-NEOMESSE_SPK</t>
  </si>
  <si>
    <t>NEOMESSE SPÓŁKA Z OGRANICZONĄ ODPOWIEDZIALNOŚCIĄ</t>
  </si>
  <si>
    <t>701-05-NEOMESSE_SPZOO</t>
  </si>
  <si>
    <t>701-05-NEW_MEN_GROUP</t>
  </si>
  <si>
    <t>NEW MEN GROUP SPÓŁKA Z OGRANICZONĄ</t>
  </si>
  <si>
    <t>701-05-NIEWIADOMSKI_WIESŁAW</t>
  </si>
  <si>
    <t>WIESŁAW NIEWIADOMSKI FIRMA HANDLOWA</t>
  </si>
  <si>
    <t>701-05-NIKOLAJEW_ADWOKACI</t>
  </si>
  <si>
    <t>KANCELARIA NIKOŁAJEW ADWOKACI I RADCOWIE PRAWNI</t>
  </si>
  <si>
    <t>701-05-NOWAKOWSKA_M</t>
  </si>
  <si>
    <t>701-05-OBORSKI</t>
  </si>
  <si>
    <t>Oborski Przemysław</t>
  </si>
  <si>
    <t>701-05-OFFICE_SAMMURAI</t>
  </si>
  <si>
    <t>OFFICE SAMURAI SPÓŁKA Z OGRANICZONĄ</t>
  </si>
  <si>
    <t>701-05-OPEN</t>
  </si>
  <si>
    <t>701-05-OPEN_UP_SP__KOM</t>
  </si>
  <si>
    <t>701-05-OPLUSTIL</t>
  </si>
  <si>
    <t>Oplustil Jakub Usługi Konsultingowe</t>
  </si>
  <si>
    <t>701-05-OPLUSTIL_M</t>
  </si>
  <si>
    <t>Envision Event Magdalena Oplustil-Binkiewicz</t>
  </si>
  <si>
    <t>701-05-ORLICKA_K</t>
  </si>
  <si>
    <t>701-05-ORZECHOWSKI</t>
  </si>
  <si>
    <t>701-05-PALKER</t>
  </si>
  <si>
    <t>701-05-PARSZYWKA</t>
  </si>
  <si>
    <t>Witold Parszywka</t>
  </si>
  <si>
    <t>701-05-PENKALLA_K</t>
  </si>
  <si>
    <t>701-05-PHARMABION</t>
  </si>
  <si>
    <t>701-05-PIEKARCZYK</t>
  </si>
  <si>
    <t>701-05-PILCH_A</t>
  </si>
  <si>
    <t>701-05-PLMED</t>
  </si>
  <si>
    <t>PLMED SPÓŁKA Z OGRANICZONĄ ODPOWIEDZIALNOŚCIĄ</t>
  </si>
  <si>
    <t>701-05-PLUTA_MATEUSZ</t>
  </si>
  <si>
    <t>701-05-PŁONKA_M</t>
  </si>
  <si>
    <t>701-05-PŁONKA_V</t>
  </si>
  <si>
    <t>701-05-POTOK_J</t>
  </si>
  <si>
    <t>701-05-POZNANSKI</t>
  </si>
  <si>
    <t>701-05-PRINCIPAL_PARTNERS</t>
  </si>
  <si>
    <t>701-05-PROMOHOLDING_SALES</t>
  </si>
  <si>
    <t>701-05-PROMOTECHNOLOGY</t>
  </si>
  <si>
    <t>701-05-PROMOTRAFFIC</t>
  </si>
  <si>
    <t>701-05-PRZYDATEK</t>
  </si>
  <si>
    <t>701-05-PYTKO_A</t>
  </si>
  <si>
    <t>701-05-PYTKO_R</t>
  </si>
  <si>
    <t>701-05-ROFA</t>
  </si>
  <si>
    <t>701-05-ROZENBAJGER</t>
  </si>
  <si>
    <t>701-05-SALAG_TRADE</t>
  </si>
  <si>
    <t>SALAG TRADE SPÓŁKA Z OGRANICZONĄ</t>
  </si>
  <si>
    <t>701-05-SARNA_K</t>
  </si>
  <si>
    <t>Sarna Kamil</t>
  </si>
  <si>
    <t>701-05-SIKORA</t>
  </si>
  <si>
    <t>701-05-SKROK_R</t>
  </si>
  <si>
    <t>Robert Skrok</t>
  </si>
  <si>
    <t>701-05-SKRZYNIARZ</t>
  </si>
  <si>
    <t>CleverWeb Marek Skrzyniarz</t>
  </si>
  <si>
    <t>701-05-SKURSKI_M</t>
  </si>
  <si>
    <t>701-05-SLON_TORBALSKI</t>
  </si>
  <si>
    <t>701-05-SMAGLOWSKA_OPOREK_B</t>
  </si>
  <si>
    <t>Barbara Smagłowska-Oporek Research</t>
  </si>
  <si>
    <t>701-05-SMETEK_E</t>
  </si>
  <si>
    <t>701-05-SOLID_POTENTIAL</t>
  </si>
  <si>
    <t>701-05-SPORYSZ_S</t>
  </si>
  <si>
    <t>Vintage Store Sabina Sporysz</t>
  </si>
  <si>
    <t>701-05-STANUCH</t>
  </si>
  <si>
    <t>701-05-STARBALA_D</t>
  </si>
  <si>
    <t>DARIA STARBAŁA DAPSTAR NIERUCHOMOŚCI</t>
  </si>
  <si>
    <t>701-05-STEC</t>
  </si>
  <si>
    <t>F.P.H.U. WABO Witold Stec</t>
  </si>
  <si>
    <t>701-05-STEPNIAK_K</t>
  </si>
  <si>
    <t>701-05-STOCK_HURT</t>
  </si>
  <si>
    <t>701-05-STUDIO_HEBAN</t>
  </si>
  <si>
    <t>701-05-SUDUL_L</t>
  </si>
  <si>
    <t>701-05-SURÓWKA</t>
  </si>
  <si>
    <t>Łukasz Surówka</t>
  </si>
  <si>
    <t>701-05-SWOLKIEŃ_M</t>
  </si>
  <si>
    <t>Swolkień Michał - Praktyka Lekarska</t>
  </si>
  <si>
    <t>701-05-SWOLKIEŃANNA</t>
  </si>
  <si>
    <t>SWOLKIEŃ ANNA - PRAKTYKA LEKARSKA</t>
  </si>
  <si>
    <t>701-05-TOMANA</t>
  </si>
  <si>
    <t>701-05-TRUCK_CENTER</t>
  </si>
  <si>
    <t>701-05-ULTIMA</t>
  </si>
  <si>
    <t>701-05-VALLEYSHOOTINGRANGE</t>
  </si>
  <si>
    <t>KRAKÓW VALLEY SHOOTING RANGE SPÓŁKA Z OGRANICZONĄ</t>
  </si>
  <si>
    <t>701-05-VALVULAS</t>
  </si>
  <si>
    <t>701-05-VALVULAS_SL</t>
  </si>
  <si>
    <t>701-05-VIZMUS</t>
  </si>
  <si>
    <t>701-05-WDB_S_C_</t>
  </si>
  <si>
    <t>Szwajorek, Kluska WDB S.C.</t>
  </si>
  <si>
    <t>701-05-WERBICKI</t>
  </si>
  <si>
    <t>701-05-WIAZEWSKA</t>
  </si>
  <si>
    <t>Aleksandra Wiążewska</t>
  </si>
  <si>
    <t>701-05-WIECZOREK_D</t>
  </si>
  <si>
    <t>701-05-WÓJTOWICZ_BAŚ</t>
  </si>
  <si>
    <t>ALEKSANDRA WÓJTOWICZ-BAŚ SHAMROCK LANGUAGE</t>
  </si>
  <si>
    <t>701-05-ZBYSZEWSKI</t>
  </si>
  <si>
    <t>701-05-ZEMLIAKOV_O</t>
  </si>
  <si>
    <t>701-05-ZIEMIANSKI</t>
  </si>
  <si>
    <t>ZAKODOWANY GRZEGORZ ZIEMIAŃSKI</t>
  </si>
  <si>
    <t>701-05-ZWAKA_M</t>
  </si>
  <si>
    <t>Szyguła Marta</t>
  </si>
  <si>
    <t>701-06-BINDAS_A</t>
  </si>
  <si>
    <t>MULTISUPPLY ALEKSANDER BINDAS</t>
  </si>
  <si>
    <t>701-06-CONSONANCE</t>
  </si>
  <si>
    <t>701-06-CONSONANCE_SOLUTIONS</t>
  </si>
  <si>
    <t>701-06-DONNELLY</t>
  </si>
  <si>
    <t>701-06-DWORCZYK_L</t>
  </si>
  <si>
    <t>701-06-ETC_</t>
  </si>
  <si>
    <t>701-06-FEKETE</t>
  </si>
  <si>
    <t>András Fekete</t>
  </si>
  <si>
    <t>701-06-FPE</t>
  </si>
  <si>
    <t>FABRYKA PRZEWODÓW ENERGETYCZNYCH SPÓŁKA AKCYJNA</t>
  </si>
  <si>
    <t>701-06-FURNIKO</t>
  </si>
  <si>
    <t>Furniko PP Concept Sp. z o.o.</t>
  </si>
  <si>
    <t>701-06-INETUM_POLSKA</t>
  </si>
  <si>
    <t>INETUM POLSKA SPÓŁKA Z OGRANICZONĄ</t>
  </si>
  <si>
    <t>701-06-IWA_INNOVATIONS</t>
  </si>
  <si>
    <t>IWA INNOVATIONS SPÓŁKA Z OGRANICZONĄ</t>
  </si>
  <si>
    <t>701-06-KASPRZYK_M</t>
  </si>
  <si>
    <t>Biuro Prawne Magdalena Kasprzyk-Chevriaux</t>
  </si>
  <si>
    <t>701-06-KISZKURNO</t>
  </si>
  <si>
    <t>Gosia Małgorzata Kiszkurno</t>
  </si>
  <si>
    <t>701-06-KREATYWKA</t>
  </si>
  <si>
    <t>KREATYWKA CENTRUM ROZWOJU DZIECKA  SPÓŁKA</t>
  </si>
  <si>
    <t>701-06-MOLLER_T</t>
  </si>
  <si>
    <t>701-06-MORAWA</t>
  </si>
  <si>
    <t>701-06-OLJASZ</t>
  </si>
  <si>
    <t>701-06-OTODATA_TECHNOLOGIES</t>
  </si>
  <si>
    <t>OTODATA TECHNOLOGIES EUROPE SPÓŁKA Z OGRANICZONĄ</t>
  </si>
  <si>
    <t>701-06-OTTO</t>
  </si>
  <si>
    <t>701-06-PIGULA_A</t>
  </si>
  <si>
    <t>701-06-REALTALK</t>
  </si>
  <si>
    <t>REALTALK SPÓŁKA Z OGRANICZONĄ ODPOWIEDZIALNOŚCIĄ</t>
  </si>
  <si>
    <t>701-06-REMBIS</t>
  </si>
  <si>
    <t>REMBIŚ SPÓŁKA Z OGRANICZONĄ ODPOWIEDZIALNOŚCIĄ</t>
  </si>
  <si>
    <t>701-06-SAVCHEV_S</t>
  </si>
  <si>
    <t>STANISLAV SAVCHEV</t>
  </si>
  <si>
    <t>701-06-SCHAB</t>
  </si>
  <si>
    <t>701-06-SHKRUPSKYI_V</t>
  </si>
  <si>
    <t>Volodymyr Shkrupskyi</t>
  </si>
  <si>
    <t>701-06-SZADY_M</t>
  </si>
  <si>
    <t>MARIUSZ SZADY</t>
  </si>
  <si>
    <t>701-06-WOZNIAK_P</t>
  </si>
  <si>
    <t>WOŹNIAK NIERUCHOMOŚCI PRZEMYSŁAW WOŹNIAK</t>
  </si>
  <si>
    <t>Bytom</t>
  </si>
  <si>
    <t>701-07-ADHEADS</t>
  </si>
  <si>
    <t>701-07-AGRAF</t>
  </si>
  <si>
    <t>AGRAF AGNIESZKA I RAFAŁ SKÓRKA SPÓŁKA JAWNA</t>
  </si>
  <si>
    <t>701-07-AGRICOMM</t>
  </si>
  <si>
    <t>AGRICOMM SPÓŁKA JAWNA</t>
  </si>
  <si>
    <t>701-07-AKADEMIA_SZKOLENIOWA</t>
  </si>
  <si>
    <t>"AKADEMIA SZKOLENIOWA B&amp;K SPÓŁKA JAWNA S. KUBLIN</t>
  </si>
  <si>
    <t>701-07-ALP_PARTNERS</t>
  </si>
  <si>
    <t>ALP PARTNERS SPÓŁKA Z OGRANICZONĄ</t>
  </si>
  <si>
    <t>701-07-ALS_SLAZOK</t>
  </si>
  <si>
    <t>ALS ŚLĄZOK SPÓŁKA CYWILNA</t>
  </si>
  <si>
    <t>701-07-APARTAMENTY_DWORCOWA</t>
  </si>
  <si>
    <t>APARTAMENTY DWORCOWA DARIUSZ GRUDZIŃSKI, ARTUR</t>
  </si>
  <si>
    <t>701-07-APARTAMENTY_GLIWICE</t>
  </si>
  <si>
    <t>"Apartamenty-Gliwice.pl" s.c. D. Grudziński, A.</t>
  </si>
  <si>
    <t>701-07-APELT</t>
  </si>
  <si>
    <t>"APELT POLSKA" SPÓŁKA Z OGRANICZONĄ</t>
  </si>
  <si>
    <t>701-07-ARNDT_J</t>
  </si>
  <si>
    <t>ZAKŁAD TAPICERSKI ARNDT JACEK</t>
  </si>
  <si>
    <t>701-07-ART</t>
  </si>
  <si>
    <t>701-07-ARTISTIC_TEAM</t>
  </si>
  <si>
    <t>"BERENDOWICZ &amp; KUBLIN ARTISTIC TEAM" SPÓŁKA</t>
  </si>
  <si>
    <t>701-07-ASTON</t>
  </si>
  <si>
    <t>F.H.U. ASTON  EDWARD MAKOLĄDRA, ANNA MAKOLĄDRA</t>
  </si>
  <si>
    <t>701-07-AURELUM</t>
  </si>
  <si>
    <t>AURELUM SPÓŁKA Z OGRANICZONĄ ODPOWIEDZIALNOŚCIĄ</t>
  </si>
  <si>
    <t>701-07-BABEL_I</t>
  </si>
  <si>
    <t>FUTURE SZKOLENIA I CONSULTING IWONA BĄBEL</t>
  </si>
  <si>
    <t>701-07-BABELEWSKA_A</t>
  </si>
  <si>
    <t>AUTO-MYJNIA RĘCZNA ANNA BĄBELEWSKA</t>
  </si>
  <si>
    <t>701-07-BB_BUKOWSKA2</t>
  </si>
  <si>
    <t>B&amp;B JOANNA BUKOWSKA SPÓŁKA JAWNA</t>
  </si>
  <si>
    <t>701-07-BEC_J</t>
  </si>
  <si>
    <t>PRZEDSIĘBIORSTWO WIELOBRANŻOWE "AQUA CONTROL"</t>
  </si>
  <si>
    <t>701-07-BEDNAREK_O</t>
  </si>
  <si>
    <t>KAJO Olgierd Bednarek</t>
  </si>
  <si>
    <t>701-07-BELDZIK_K</t>
  </si>
  <si>
    <t>MONOCONCEPT Katarzyna Jurzysta-Beldzik</t>
  </si>
  <si>
    <t>701-07-BIALAS_B</t>
  </si>
  <si>
    <t>BEATA BIAŁAS BMB</t>
  </si>
  <si>
    <t>701-07-BIDZINSKI_S</t>
  </si>
  <si>
    <t>Zakład Instalacji Wod - Kan Gaz Co Stefan</t>
  </si>
  <si>
    <t>701-07-BK_JANA_5</t>
  </si>
  <si>
    <t>B&amp;K JANA 5 S.C. M.LASKOWSKI, S.KUBLIN</t>
  </si>
  <si>
    <t>701-07-BONK_M</t>
  </si>
  <si>
    <t>"MB-AUTO" MARCELI BONK</t>
  </si>
  <si>
    <t>701-07-BRB_HYDROMONT</t>
  </si>
  <si>
    <t>"B.R.B. - HYDROMONT" SPÓŁKA Z OGRANICZONĄ</t>
  </si>
  <si>
    <t>701-07-BRYK_J</t>
  </si>
  <si>
    <t>REMBUDEX Jerzy Bryk</t>
  </si>
  <si>
    <t>701-07-BUTRYM_A</t>
  </si>
  <si>
    <t>ANNA BUTRYM</t>
  </si>
  <si>
    <t>701-07-BYKOWSKA_A</t>
  </si>
  <si>
    <t>FORMIS Agnieszka Bykowska</t>
  </si>
  <si>
    <t>701-07-CHALUBIEC_A</t>
  </si>
  <si>
    <t>PRZEDSIĘBIORSTWO USŁUGOWO HANDLOWE POL-AND</t>
  </si>
  <si>
    <t>701-07-CHALUBIEC_W</t>
  </si>
  <si>
    <t>GRUPA VLEX Wioletta Chałubiec</t>
  </si>
  <si>
    <t>701-07-DABKUS_G</t>
  </si>
  <si>
    <t>Specjalistyczna Praktyka Dermatologiczna Grażyna</t>
  </si>
  <si>
    <t>701-07-DEKAER</t>
  </si>
  <si>
    <t>ZESPÓŁ GEODETÓW UPRAWNIONYCH  DE KA ER S.C.</t>
  </si>
  <si>
    <t>701-07-DELIKATESY_PROFASKA</t>
  </si>
  <si>
    <t>"DELIKATESY" S.C.  GRZEGORZ PROFASKA, BARBARA</t>
  </si>
  <si>
    <t>701-07-DG_PARTNERS</t>
  </si>
  <si>
    <t>DG PARTNERS NIERUCHOMOŚCI SPÓŁKA Z OGRANICZONĄ</t>
  </si>
  <si>
    <t>701-07-DOCIEPLENIA_WALCZYK</t>
  </si>
  <si>
    <t>DOCIEPLENIA WALCZYK SPÓŁKA Z OGRANICZONĄ</t>
  </si>
  <si>
    <t>701-07-DRABEK_P</t>
  </si>
  <si>
    <t>"DRABEK" PAWEŁ DRABEK</t>
  </si>
  <si>
    <t>701-07-DUCCO</t>
  </si>
  <si>
    <t>DUCCO SPÓŁKA Z OGRANICZONĄ ODPOWIEDZIALNOŚCIĄ</t>
  </si>
  <si>
    <t>701-07-DUCCO_SPK</t>
  </si>
  <si>
    <t>701-07-DUCHNICKI_K</t>
  </si>
  <si>
    <t>KRZYSZTOF DUCHNICKI MINERO</t>
  </si>
  <si>
    <t>701-07-ECO_LIFE_GROUP</t>
  </si>
  <si>
    <t>ECO LIFE GROUP SPÓŁKA CYWILNA MAGDALENA</t>
  </si>
  <si>
    <t>701-07-EDM_STAL</t>
  </si>
  <si>
    <t>EDM-STAL SPÓŁKA Z OGRANICZONĄ ODPOWIEDZIALNOŚCIĄ</t>
  </si>
  <si>
    <t>701-07-ESTETIQ_POLSKA</t>
  </si>
  <si>
    <t>"ESTETIQ POLSKA" SPÓŁKA Z OGRANICZONĄ</t>
  </si>
  <si>
    <t>701-07-FALFASINSKI_L</t>
  </si>
  <si>
    <t>Firma Usługowo Handlowa LUTONA Łukasz Falfasiński</t>
  </si>
  <si>
    <t>701-07-FALFASINSKI_W</t>
  </si>
  <si>
    <t>FIRMA USŁUGOWO-HANDLOWA "TRANSHURT" Władysław</t>
  </si>
  <si>
    <t>701-07-FEDRA</t>
  </si>
  <si>
    <t>FEDRA SPÓŁKA Z OGRANICZONĄ ODPOWIEDZIALNOŚCIĄ</t>
  </si>
  <si>
    <t>701-07-FLAK_R</t>
  </si>
  <si>
    <t>Euro Brands Rafał Flak</t>
  </si>
  <si>
    <t>701-07-FLONTEX_EU</t>
  </si>
  <si>
    <t>FLONTEX.EU SPÓŁKA Z OGRANICZONĄ ODPOWIEDZIALNOŚCIĄ</t>
  </si>
  <si>
    <t>701-07-FLONTEX_EUROPA</t>
  </si>
  <si>
    <t>FLONTEX EUROPA SPÓŁKA Z OGRANICZONĄ</t>
  </si>
  <si>
    <t>701-07-FRITSCH_W</t>
  </si>
  <si>
    <t>FRIX-WILHELM FRITSCH</t>
  </si>
  <si>
    <t>701-07-FUDALINSKI_J</t>
  </si>
  <si>
    <t>JAN FUDALIŃSKI DOM HIPOTECZNY</t>
  </si>
  <si>
    <t>701-07-FUTURE_SZKOLENIA</t>
  </si>
  <si>
    <t>FUTURE  SZKOLENIA I CONSULTING ALICJA GAŁĄZKA,</t>
  </si>
  <si>
    <t>701-07-GALAZKA_A</t>
  </si>
  <si>
    <t>CENTRUM EDUKACYJNE FUTURE ALICJA GAŁĄZKA</t>
  </si>
  <si>
    <t>701-07-GAWLIK_W</t>
  </si>
  <si>
    <t>Żelazny Design Wojciech Gawlik</t>
  </si>
  <si>
    <t>701-07-GOLAB_K</t>
  </si>
  <si>
    <t>KAROLINA WRZEŚNIAK WYCENA</t>
  </si>
  <si>
    <t>701-07-GREG_MAR</t>
  </si>
  <si>
    <t>"GREG-MAR" GRZEGORZ PROFASKA, BARBARA PROFASKA</t>
  </si>
  <si>
    <t>701-07-GRUDZINSKI_D</t>
  </si>
  <si>
    <t>Apartamenty Dariusz Grudziński</t>
  </si>
  <si>
    <t>701-07-HINZ_J</t>
  </si>
  <si>
    <t>HINZ JAKUB F.H.U QUBO</t>
  </si>
  <si>
    <t>701-07-HPC_POLGEOL</t>
  </si>
  <si>
    <t>701-07-INOSTALEX_ZOGLOWEK</t>
  </si>
  <si>
    <t>INOSTALEX ZOGŁOWEK SPÓŁKA KOMANDYTOWA</t>
  </si>
  <si>
    <t>701-07-JANIAK_J</t>
  </si>
  <si>
    <t>SKLEP SPOŻYWCZY "JAGODA" JANIAK JADWIGA</t>
  </si>
  <si>
    <t>701-07-KALUZNY_D</t>
  </si>
  <si>
    <t>PIANO-FORTE DANIEL KAŁUŻNY</t>
  </si>
  <si>
    <t>701-07-KAMINSKI</t>
  </si>
  <si>
    <t>701-07-KANCELARIA_PIETKA</t>
  </si>
  <si>
    <t>KANCELARIA RADCÓW PRAWNYCH LESZEK PIĘTKA</t>
  </si>
  <si>
    <t>701-07-KANTORSKI_A</t>
  </si>
  <si>
    <t>PRZEDSIĘBIORSTWO PRODUKCYJNO-HANDLOWO-USŁUGOWE</t>
  </si>
  <si>
    <t>701-07-KARCZ_D</t>
  </si>
  <si>
    <t>DOROTA KARCZ FHU "WIKTORIA"</t>
  </si>
  <si>
    <t>701-07-KARCZ_T</t>
  </si>
  <si>
    <t>FHU WIKTORIA Tomasz Karcz</t>
  </si>
  <si>
    <t>701-07-KARMANSKI_P</t>
  </si>
  <si>
    <t>AUTO KAR-MAN PIOTR KARMAŃSKI</t>
  </si>
  <si>
    <t>701-07-KASINSKI_M</t>
  </si>
  <si>
    <t>AUTOKOMIS "MIX" MARIUSZ KASIŃSKI</t>
  </si>
  <si>
    <t>701-07-KAWALEC_J</t>
  </si>
  <si>
    <t>W.P. BUPIS JERZY KAWALEC</t>
  </si>
  <si>
    <t>701-07-KAZMIERCZAK_B</t>
  </si>
  <si>
    <t>INDYWIDUALNA SPECJALISTYCZNA PRAKTYKA LEKARSKA</t>
  </si>
  <si>
    <t>701-07-KEPINSKI_A</t>
  </si>
  <si>
    <t>KĘPIŃSKI ANDRZEJ</t>
  </si>
  <si>
    <t>701-07-KLOC_S</t>
  </si>
  <si>
    <t>Szymon Kloc</t>
  </si>
  <si>
    <t>701-07-KLYTA_M</t>
  </si>
  <si>
    <t>"MIROMARK" OBRÓT SUROWCAMI WTÓRNYMI I TRANSPORT</t>
  </si>
  <si>
    <t>701-07-KONTNY_P</t>
  </si>
  <si>
    <t>KONTBUD Patryk Kontny</t>
  </si>
  <si>
    <t>701-07-KOPACZ_K</t>
  </si>
  <si>
    <t>CARO KAROLINA KOPACZ</t>
  </si>
  <si>
    <t>701-07-KOPACZ_T</t>
  </si>
  <si>
    <t>TOM TOMASZ KOPACZ</t>
  </si>
  <si>
    <t>701-07-KOTKOWSKI_M</t>
  </si>
  <si>
    <t>ITIMA MATEUSZ KOTKOWSKI</t>
  </si>
  <si>
    <t>701-07-KOZIOL_P</t>
  </si>
  <si>
    <t>Piotr Kozioł</t>
  </si>
  <si>
    <t>701-07-KRAUSE_K</t>
  </si>
  <si>
    <t>KBD KAROL KRAUSE</t>
  </si>
  <si>
    <t>701-07-KROCZEK_A</t>
  </si>
  <si>
    <t>TRANSPORT Artur Kroczek</t>
  </si>
  <si>
    <t>701-07-KROCZEK_J</t>
  </si>
  <si>
    <t>Kroczek Jerzy Najem prywatny</t>
  </si>
  <si>
    <t>701-07-KUCEWICZ_J</t>
  </si>
  <si>
    <t>AIRMIX JUSTYNA KUCEWICZ</t>
  </si>
  <si>
    <t>701-07-KUCEWICZ_T</t>
  </si>
  <si>
    <t>AIRMIX TERESA KASPRZYK-KUCEWICZ</t>
  </si>
  <si>
    <t>701-07-KUKUS_M</t>
  </si>
  <si>
    <t>PRESTIGE GOLD MAREK KUKUŚ</t>
  </si>
  <si>
    <t>701-07-KUNA_G</t>
  </si>
  <si>
    <t>Instal-Bau-Electro Grzegorz Kuna</t>
  </si>
  <si>
    <t>701-07-KUPCZAK_B</t>
  </si>
  <si>
    <t>Bartłomiej Kupczak BARTEXCAR</t>
  </si>
  <si>
    <t>701-07-KUTEK_T</t>
  </si>
  <si>
    <t>KUTEK TOMASZ PROGRES IT</t>
  </si>
  <si>
    <t>701-07-KWIECIEN_A</t>
  </si>
  <si>
    <t>UNICOM Artur Kwiecień</t>
  </si>
  <si>
    <t>701-07-LA_MIRAGE</t>
  </si>
  <si>
    <t>"LA MIRAGE" BAR UNIWERSALNY S.C.        GREIF</t>
  </si>
  <si>
    <t>701-07-LEDWOCH_P</t>
  </si>
  <si>
    <t>ZAKŁAD INSTALACJI SANITARNYCH WOD.-KAN.,C.O.,GAZ</t>
  </si>
  <si>
    <t>701-07-LEDWOCH_S</t>
  </si>
  <si>
    <t>ZAKŁAD REMONTOWO BUDOWLANY LEDBUD Szymon Ledwoch</t>
  </si>
  <si>
    <t>701-07-LIZUREK_T</t>
  </si>
  <si>
    <t>STOMATOLOGIA LIZUREK , TOMASZ LIZUREK</t>
  </si>
  <si>
    <t>701-07-LOFT_HR</t>
  </si>
  <si>
    <t>LOFT-HR SPÓŁKA Z OGRANICZONĄ ODPOWIEDZIALNOŚCIĄ</t>
  </si>
  <si>
    <t>701-07-LOPATA_A</t>
  </si>
  <si>
    <t>COMA ARTUR ŁOPATA</t>
  </si>
  <si>
    <t>701-07-LUKASIK_M</t>
  </si>
  <si>
    <t>MARIOLA ŁUKASIK "KOMIS"</t>
  </si>
  <si>
    <t>701-07-MALKOWSKA_E</t>
  </si>
  <si>
    <t>"EKM" EWA KRÓL-MAŁKOWSKA</t>
  </si>
  <si>
    <t>701-07-MATUC_M</t>
  </si>
  <si>
    <t>D&amp;M Maria Matuć</t>
  </si>
  <si>
    <t>701-07-MAZUR_P</t>
  </si>
  <si>
    <t>BIBAL DISTRIBUTION Paweł Mazur</t>
  </si>
  <si>
    <t>701-07-MD_ENTERPRISE</t>
  </si>
  <si>
    <t>MD-ENTERPRISE POLSKA SPÓŁKA CYWILNA  JERZY</t>
  </si>
  <si>
    <t>701-07-MERKEL_M</t>
  </si>
  <si>
    <t>BIJOUX MAŁGORZATA MERKEL</t>
  </si>
  <si>
    <t>701-07-MERKEL_R</t>
  </si>
  <si>
    <t>ROBERT MERKEL PRZEDSIĘBIORSTWO INSTALACYJNO</t>
  </si>
  <si>
    <t>701-07-MIKADO</t>
  </si>
  <si>
    <t>F.H. "MIKADO" SPÓŁKA CYWILNA  ANNA MAKOLĄDRA,</t>
  </si>
  <si>
    <t>701-07-MIKADO_II</t>
  </si>
  <si>
    <t>F.H. MIKADO II ANNA MAKOLĄDRA, EDWARD MAKOLĄDRA</t>
  </si>
  <si>
    <t>701-07-MIODONSKI_M</t>
  </si>
  <si>
    <t>Mateusz Miodoński</t>
  </si>
  <si>
    <t>701-07-MOJ_T</t>
  </si>
  <si>
    <t>MT GROUP TOMASZ MOJ</t>
  </si>
  <si>
    <t>701-07-MROWKA_S</t>
  </si>
  <si>
    <t>FHU BEST DIVA Sarbina Mrówka</t>
  </si>
  <si>
    <t>701-07-MUKRASCH_A</t>
  </si>
  <si>
    <t>F.H.U. ALEXA Aleksandra Mukrasch</t>
  </si>
  <si>
    <t>701-07-MUNDO</t>
  </si>
  <si>
    <t>ORO KATOWICE SPÓŁKA Z OGRANICZONĄ</t>
  </si>
  <si>
    <t>701-07-NASTULA_M</t>
  </si>
  <si>
    <t>HYDROMONT - MAGDALENA REDKIEWICZ-NASTULA</t>
  </si>
  <si>
    <t>701-07-NIEDZIELA_B</t>
  </si>
  <si>
    <t>DATA4IT NIEDZIELA BARTŁOMIEJ</t>
  </si>
  <si>
    <t>701-07-NIEMIEC_D</t>
  </si>
  <si>
    <t>Niemiec Dorota</t>
  </si>
  <si>
    <t>701-07-NIEMIEC_E</t>
  </si>
  <si>
    <t>ENDMAR CO   EDMUND NIEMIEC</t>
  </si>
  <si>
    <t>701-07-NIEMIEC_K</t>
  </si>
  <si>
    <t>STUDIO ENERGIA KATARZYNA NIEMIEC</t>
  </si>
  <si>
    <t>701-07-NIZAR_M</t>
  </si>
  <si>
    <t>NIZAR MAREK 'Omega'</t>
  </si>
  <si>
    <t>701-07-NIZAR_W</t>
  </si>
  <si>
    <t>"SALON" WIOLETTA NIZAR Nazwa skrócona: "SALON"</t>
  </si>
  <si>
    <t>701-07-NOKIELSKI_J</t>
  </si>
  <si>
    <t>JANTON NIERUCHOMOŚCI Janusz Nokielski</t>
  </si>
  <si>
    <t>701-07-NOWAK_A</t>
  </si>
  <si>
    <t>NOWAK TRAVEL MEDIA MARKETING ANNA NOWAK</t>
  </si>
  <si>
    <t>701-07-NZOZ_STOMATOLOGIA</t>
  </si>
  <si>
    <t>NIEPUBLICZNY ZAKŁAD OPIEKI ZDROWOTNEJ</t>
  </si>
  <si>
    <t>701-07-OKANE</t>
  </si>
  <si>
    <t>CFD-SEMI SPÓŁKA Z OGRANICZONĄ ODPOWIEDZIALNOŚCIĄ</t>
  </si>
  <si>
    <t>701-07-PACZYNA_D</t>
  </si>
  <si>
    <t>SKLEP "MAMA i JA" DARIUSZ PACZYNA</t>
  </si>
  <si>
    <t>701-07-PADIASEK_M</t>
  </si>
  <si>
    <t>MAR-TRANS  MARIUSZ PADIASEK</t>
  </si>
  <si>
    <t>701-07-PASIUT_U</t>
  </si>
  <si>
    <t>Urszula Pasiut wspólnik spółki cywilnej DWORCOWA</t>
  </si>
  <si>
    <t>701-07-PATYK_D</t>
  </si>
  <si>
    <t>ANCAR DOMINIK PATYK</t>
  </si>
  <si>
    <t>701-07-PAZDZIOR_S</t>
  </si>
  <si>
    <t>PAŹDZIOR SEBASTIAN SEBCOM</t>
  </si>
  <si>
    <t>701-07-PIEKARNIA_CUKIERNIA</t>
  </si>
  <si>
    <t>"PIEKARNICTWO - CUKIERNICTWO"  ZOFIA HOPPE, JAN</t>
  </si>
  <si>
    <t>701-07-PIELEWSKI_K</t>
  </si>
  <si>
    <t>Kamil Pielewski Cars</t>
  </si>
  <si>
    <t>701-07-PIOTROWSKI_M</t>
  </si>
  <si>
    <t>PIOTROWSKI MAREK PRZEDSIĘBIORSTWO PRYWATNE AREX -</t>
  </si>
  <si>
    <t>701-07-PLUTA_A</t>
  </si>
  <si>
    <t>ANDBUD - Inżynieria Lądowa Andrzej Pluta</t>
  </si>
  <si>
    <t>701-07-POREBSKI_M</t>
  </si>
  <si>
    <t>VARIUS MS - MIROSŁAW PORĘBSKI</t>
  </si>
  <si>
    <t>701-07-PRACOWNIA_STOMATOLOG</t>
  </si>
  <si>
    <t>PRACOWNIA STOMATOLOGICZNA I IMMUNODIAGNOSTYKI</t>
  </si>
  <si>
    <t>701-07-PRIMO</t>
  </si>
  <si>
    <t>PRIMO S.C. DUDA KRZYSZTOF, MAREK SKIBA</t>
  </si>
  <si>
    <t>701-07-PROFASKA_G</t>
  </si>
  <si>
    <t>Grzegorz Profaska</t>
  </si>
  <si>
    <t>701-07-PROFASKA_L</t>
  </si>
  <si>
    <t>"DELIKATESY" ŁUKASZ PROFASKA</t>
  </si>
  <si>
    <t>701-07-PYRZOWSKI_M</t>
  </si>
  <si>
    <t>KANCELARIA ADWOKACKA TODOR ADWOKAT MICHAŁ</t>
  </si>
  <si>
    <t>701-07-PYTLIK_A</t>
  </si>
  <si>
    <t>"Fuxa" Anna Pytlik</t>
  </si>
  <si>
    <t>701-07-PYTLIK_T</t>
  </si>
  <si>
    <t>CRS TOMASZ PYTLIK</t>
  </si>
  <si>
    <t>701-07-RAPORT_KASOWY</t>
  </si>
  <si>
    <t>701-07-REGIUS_AQUA</t>
  </si>
  <si>
    <t>REGIUS AQUA SPÓŁKA Z OGRANICZONĄ</t>
  </si>
  <si>
    <t>701-07-RHINO_ENERGY</t>
  </si>
  <si>
    <t>RHINO ENERGY SPÓŁKA Z OGRANICZONĄ</t>
  </si>
  <si>
    <t>701-07-RUSINEK_M</t>
  </si>
  <si>
    <t>MARCIN RUSINEK KANCELARIA ADWOKATA I DORADCY</t>
  </si>
  <si>
    <t>701-07-SAPIJASKA_K</t>
  </si>
  <si>
    <t>Zakład Remontowo Budowlany Katarzyna Sapijaska</t>
  </si>
  <si>
    <t>701-07-SC_DATOWATCH</t>
  </si>
  <si>
    <t>S. C.  DATOWATCH  D. MOJ  T.WRAŻY</t>
  </si>
  <si>
    <t>701-07-SELWET_A</t>
  </si>
  <si>
    <t>OCZYSZCZALNIE ŚCIEKÓW HALSON ADAM SELWET</t>
  </si>
  <si>
    <t>701-07-SIEROCKI_T</t>
  </si>
  <si>
    <t>MELAGU.PL TOMASZ SIEROCKI</t>
  </si>
  <si>
    <t>701-07-SKLEP_LEN</t>
  </si>
  <si>
    <t>SKLEP  "LEN"  S.C.  HALINA PORĘBA, ELŻBIETA</t>
  </si>
  <si>
    <t>701-07-SKORKA_A</t>
  </si>
  <si>
    <t>Przedsiębiorstwo Inżynieryjne "AGRAF" Agnieszka</t>
  </si>
  <si>
    <t>701-07-SKORKA_R</t>
  </si>
  <si>
    <t>PRZEDSIĘBIORSTWO INŻYNIERYJNE "AGRAF" RAFAŁ SKÓRKA</t>
  </si>
  <si>
    <t>701-07-SLAZAK</t>
  </si>
  <si>
    <t>"ŚLĄZAK" S.C. ZAJĄC G.,MILEWSKI B.</t>
  </si>
  <si>
    <t>701-07-SLAZOK_M</t>
  </si>
  <si>
    <t>"INFERNO" MONIKA ŚLĄZOK</t>
  </si>
  <si>
    <t>701-07-SLIWA_A</t>
  </si>
  <si>
    <t>Pro-Krusz Albert Śliwa</t>
  </si>
  <si>
    <t>701-07-SLIWA_R</t>
  </si>
  <si>
    <t>RAFAŁ ŚLIWA WALDIMEX</t>
  </si>
  <si>
    <t>701-07-SLIWA_W</t>
  </si>
  <si>
    <t>WALDIMEX Przedsiębiorstwo Handlowo - Usługowe</t>
  </si>
  <si>
    <t>701-07-SLOZOK_M</t>
  </si>
  <si>
    <t>MARCIN ŚLĄZOK PRZEDSIĘBIORSTWO WIELOBRANŻOWE</t>
  </si>
  <si>
    <t>701-07-SOSNA_A</t>
  </si>
  <si>
    <t>PHP WOLF SYSTEM Arkadiusz Sosna</t>
  </si>
  <si>
    <t>701-07-SPALEK_G</t>
  </si>
  <si>
    <t>ZAKŁAD REMONTOWO - BUDOWLANY "SIGMA" SPAŁEK</t>
  </si>
  <si>
    <t>701-07-SRODA_J</t>
  </si>
  <si>
    <t>Janusz Środa NIERUCHOMOŚCI</t>
  </si>
  <si>
    <t>701-07-STANEK_J</t>
  </si>
  <si>
    <t>JS Partners Jacek Stanek</t>
  </si>
  <si>
    <t>701-07-STASIAK_A</t>
  </si>
  <si>
    <t>BANK NIERUCHOMOŚCI ANETA STASIAK</t>
  </si>
  <si>
    <t>701-07-STEFANSKI_W</t>
  </si>
  <si>
    <t>STEFAŃSKI WALDEMAR F.U.H. "NATALEX"</t>
  </si>
  <si>
    <t>701-07-STEPIEN_J</t>
  </si>
  <si>
    <t>701-07-STEPIEN_T</t>
  </si>
  <si>
    <t>Indywidualna Specjalistyczna Praktyka Lekarska</t>
  </si>
  <si>
    <t>701-07-STIM</t>
  </si>
  <si>
    <t>STIM SPÓŁKA Z OGRANICZONĄ ODPOWIEDZIALNOŚCIĄ</t>
  </si>
  <si>
    <t>701-07-STIM_SPJ</t>
  </si>
  <si>
    <t>FIRMA INŻYNIERSKA "STIM" A.CZERNY, A.TARNAWSKI</t>
  </si>
  <si>
    <t>701-07-STIM_TECHNOLOGIE</t>
  </si>
  <si>
    <t>STIM TECHNOLOGIE SPÓŁKA Z OGRANICZONĄ</t>
  </si>
  <si>
    <t>701-07-STUDZINSKI_P</t>
  </si>
  <si>
    <t>PRZEMYSŁAW STUDZIŃSKI - Firma usługowa</t>
  </si>
  <si>
    <t>701-07-STYRYLSKI_M</t>
  </si>
  <si>
    <t>PIKART Michał Styrylski</t>
  </si>
  <si>
    <t>701-07-SWIETEK_K</t>
  </si>
  <si>
    <t>KRZYSZTOF ŚWIĘTEK CHILLI PRODUCTION</t>
  </si>
  <si>
    <t>701-07-SWISTEK_M</t>
  </si>
  <si>
    <t>ZAKŁAD INSTALACJI KLIMATYZACYJNYCH "PRO-KLIMA"</t>
  </si>
  <si>
    <t>701-07-SZKOL_MEDICAL</t>
  </si>
  <si>
    <t>SZKOL-MEDICAL FONFARA I WSPÓLNICY SPÓŁKA JAWNA</t>
  </si>
  <si>
    <t>701-07-SZUBERT_D</t>
  </si>
  <si>
    <t>DANUTA SZUBERT</t>
  </si>
  <si>
    <t>701-07-SZWAGIEL_N</t>
  </si>
  <si>
    <t>OLNI ART NICOLE SZWAGIEL</t>
  </si>
  <si>
    <t>701-07-SZYMANEK_G</t>
  </si>
  <si>
    <t>Grzegorz Szymanek Firma remontowo-budowlana OPEN</t>
  </si>
  <si>
    <t>701-07-TANIA_IZOLACJA</t>
  </si>
  <si>
    <t>TANIA IZOLACJA SPÓŁKA Z OGRANICZONĄ</t>
  </si>
  <si>
    <t>701-07-TAUBE_J</t>
  </si>
  <si>
    <t>Jacek Taube SPAWALNICTWO I NAPRAWA MASZYN</t>
  </si>
  <si>
    <t>701-07-TECHEM_SC</t>
  </si>
  <si>
    <t>PIOTR KOZIOŁ, JAROSŁAW BYKOWSKI TECHEM SPÓŁKA</t>
  </si>
  <si>
    <t>701-07-TECHNICENTER</t>
  </si>
  <si>
    <t>TECHNICENTER SPÓŁKA Z OGRANICZONĄ</t>
  </si>
  <si>
    <t>701-07-TOPTHERM</t>
  </si>
  <si>
    <t>TOPTHERM SPÓŁKA Z OGRANICZONĄ ODPOWIEDZIALNOŚCIĄ</t>
  </si>
  <si>
    <t>701-07-TRI_MAR</t>
  </si>
  <si>
    <t>TRI-MAR SPÓŁKA Z OGRANICZONĄ ODPOWIEDZIALNOŚCIĄ</t>
  </si>
  <si>
    <t>701-07-TRI_MAR_POLSKA</t>
  </si>
  <si>
    <t>TRI-MAR POLSKA SPÓŁKA Z OGRANICZONĄ</t>
  </si>
  <si>
    <t>701-07-TROCHA_R</t>
  </si>
  <si>
    <t>SAMBERT ROBERT TROCHA</t>
  </si>
  <si>
    <t>701-07-TRZEPALKA_R</t>
  </si>
  <si>
    <t>VIGOTECH RAFAŁ TRZEPAŁKA</t>
  </si>
  <si>
    <t>701-07-TURKOWSKI_W</t>
  </si>
  <si>
    <t>MEDCONSULT WOJCIECH TURKOWSKI</t>
  </si>
  <si>
    <t>701-07-WALCZYK_P</t>
  </si>
  <si>
    <t>FIRMA BUDOWLANA PATRYK WALCZYK</t>
  </si>
  <si>
    <t>701-07-WESOLE_FRELKI</t>
  </si>
  <si>
    <t>DELIKATESY WESOŁE FRELKI SPÓŁKA CYWILNA WILCZEK</t>
  </si>
  <si>
    <t>701-07-WHITE_NOTE</t>
  </si>
  <si>
    <t>WHITE NOTE PAŹDZIOR, KICZKA SPÓŁKA JAWNA</t>
  </si>
  <si>
    <t>701-07-WICZOK_S</t>
  </si>
  <si>
    <t>SEBASTIAN WICZOK TAJGER-BIS</t>
  </si>
  <si>
    <t>701-07-WIECEK_A</t>
  </si>
  <si>
    <t>ZREDIB ADAM WIĘCEK</t>
  </si>
  <si>
    <t>701-07-WILCZEK_M</t>
  </si>
  <si>
    <t>DELIKATESY Monika Wilczek</t>
  </si>
  <si>
    <t>701-07-WOFAM</t>
  </si>
  <si>
    <t>WOFAM SPÓŁKA Z OGRANICZONĄ ODPOWIEDZIALNOŚCIĄ</t>
  </si>
  <si>
    <t>701-07-WOJNILOWICZ_R</t>
  </si>
  <si>
    <t>RAPADA Robert Wojniłowicz</t>
  </si>
  <si>
    <t>701-07-WOJTOWICZ_P</t>
  </si>
  <si>
    <t>SGF PIOTR WOJTOWICZ</t>
  </si>
  <si>
    <t>701-07-WOZINSKI_K_</t>
  </si>
  <si>
    <t>KAMKAR Kamil Woziński</t>
  </si>
  <si>
    <t>701-07-WRZASK_J</t>
  </si>
  <si>
    <t>WRZASK JAN - ZAKŁAD REMONTOWO-BUDOWLANY</t>
  </si>
  <si>
    <t>701-07-WTORKOWSKI_N</t>
  </si>
  <si>
    <t>Norbert Wtorkowski</t>
  </si>
  <si>
    <t>701-07-ZABA_B</t>
  </si>
  <si>
    <t>Usługi Transportowe AKI-TRANS Beata Żaba</t>
  </si>
  <si>
    <t>701-07-ZAJAC_A</t>
  </si>
  <si>
    <t>SPECJALISTYCZNA PRAKTYKA  LEKARSKA PROF. DR</t>
  </si>
  <si>
    <t>701-07-ZAJAC_MILEWSKI</t>
  </si>
  <si>
    <t>"ZAJĄC G. I MILEWSKI B." SPÓŁKA JAWNA</t>
  </si>
  <si>
    <t>701-07-ZAJAC_P</t>
  </si>
  <si>
    <t>INDYWIDUALNA SPECJALISTYCZNA PRAKTYKA LEKARSKA DR</t>
  </si>
  <si>
    <t>701-07-ZAK_PIOTR</t>
  </si>
  <si>
    <t>PIOTR ŻAK Najem Nieruchomości</t>
  </si>
  <si>
    <t>701-07-ZAWIDNIAK_K</t>
  </si>
  <si>
    <t>WWW.OSMO.PL KRYSTYNA ZAWIDNIAK</t>
  </si>
  <si>
    <t>701-07-ZOWORKA_T</t>
  </si>
  <si>
    <t>TOM-STAL Tomasz Zoworka</t>
  </si>
  <si>
    <t>701-07-ZYCHIEWICZ_B</t>
  </si>
  <si>
    <t>A3 BARBARA ŻYCHIEWICZ</t>
  </si>
  <si>
    <t>701-08-ALTRUIZM_CLUB</t>
  </si>
  <si>
    <t>Altruizm Club Fundacja</t>
  </si>
  <si>
    <t>701-08-AMS_TRANS</t>
  </si>
  <si>
    <t>AMS-TRANS SPÓŁKA Z OGRANICZONĄ ODPOWIEDZIALNOŚCIĄ</t>
  </si>
  <si>
    <t>701-08-BANASIK</t>
  </si>
  <si>
    <t>Piotr Banasik ECO POWER ENERGY</t>
  </si>
  <si>
    <t>701-08-BEST_PRALNIA</t>
  </si>
  <si>
    <t>BEST PRALNIA SPÓŁKA Z OGRANICZONĄ</t>
  </si>
  <si>
    <t>701-08-BEST_QUALITY</t>
  </si>
  <si>
    <t>BEST QUALITY SPÓŁKA Z OGRANICZONĄ</t>
  </si>
  <si>
    <t>701-08-CENTRUM_INWEST_GROUP</t>
  </si>
  <si>
    <t>701-08-CODECTIVE</t>
  </si>
  <si>
    <t>Codective Sp. z o.o.</t>
  </si>
  <si>
    <t>701-08-CONSTRUCCIONES_PROMT</t>
  </si>
  <si>
    <t>CONSTRUCCIONES PROMTEHCENTR,S.L.</t>
  </si>
  <si>
    <t>701-08-ECOTECH</t>
  </si>
  <si>
    <t>ECOTECH SPÓŁKA Z OGRANICZONĄ ODPOWIEDZIALNOŚCIĄ</t>
  </si>
  <si>
    <t>701-08-FACTRIS</t>
  </si>
  <si>
    <t>701-08-FENIKS</t>
  </si>
  <si>
    <t>Feniks Trans Sp. z o.o.</t>
  </si>
  <si>
    <t>701-08-G_MOMENTS</t>
  </si>
  <si>
    <t>G.MOMENTS SPÓŁKA Z OGRANICZONĄ ODPOWIEDZIALNOŚCIĄ</t>
  </si>
  <si>
    <t>701-08-GOKA_GROUP</t>
  </si>
  <si>
    <t>Goka Group Sp. z o.o.</t>
  </si>
  <si>
    <t>701-08-GOLDENLIONTRANS</t>
  </si>
  <si>
    <t>Goldenliontrans Sp. z o.o.</t>
  </si>
  <si>
    <t>701-08-HAPACK</t>
  </si>
  <si>
    <t>701-08-HAVA_O</t>
  </si>
  <si>
    <t>701-08-INSTROYBEL</t>
  </si>
  <si>
    <t>701-08-KORNAK_TOMASZ</t>
  </si>
  <si>
    <t>Firma Handlowo - Usługowa MEGARON - Kornak Tomasz</t>
  </si>
  <si>
    <t>701-08-KULYKIVSKA_K</t>
  </si>
  <si>
    <t>701-08-KVI</t>
  </si>
  <si>
    <t>701-08-LINDE</t>
  </si>
  <si>
    <t>Dachowiec Zbigniew Linde</t>
  </si>
  <si>
    <t>701-08-LOGISTIC_AUTO_COM</t>
  </si>
  <si>
    <t>Logistic Auto Com Sp. z o.o.</t>
  </si>
  <si>
    <t>701-08-M5_TECHNOLOGY</t>
  </si>
  <si>
    <t>M5 TECHNOLOGY SPÓŁKA Z OGRANICZONĄ</t>
  </si>
  <si>
    <t>701-08-MAGIC_IMAGE</t>
  </si>
  <si>
    <t>Magic Image Sp. z o.o.</t>
  </si>
  <si>
    <t>701-08-MAJKUT</t>
  </si>
  <si>
    <t>Majkut R. Design</t>
  </si>
  <si>
    <t>701-08-NEW_FOOD_SOLUTIONS</t>
  </si>
  <si>
    <t>NEW FOOD SOLUTIONS SPÓŁKA Z OGRANICZONĄ</t>
  </si>
  <si>
    <t>701-08-OSNOVA</t>
  </si>
  <si>
    <t>701-08-PERFECTBUD</t>
  </si>
  <si>
    <t>701-08-PETRIVSKYY_O</t>
  </si>
  <si>
    <t>Oleh Petrivskyy</t>
  </si>
  <si>
    <t>701-08-POLCARBOTRANS</t>
  </si>
  <si>
    <t>POLCARBOTRANS SPÓŁKA Z OGRANICZONĄ</t>
  </si>
  <si>
    <t>701-08-PROMTEHCENTR</t>
  </si>
  <si>
    <t>FIRMA BUDOWLANA "PROMTEHCENTR" SPÓŁKA</t>
  </si>
  <si>
    <t>701-08-PRZEDSTAWICIELST_RMD</t>
  </si>
  <si>
    <t xml:space="preserve">Robert Majkut Design LTD Przedstawicielstwo w </t>
  </si>
  <si>
    <t>701-08-SHAKH_TRANS</t>
  </si>
  <si>
    <t>Shakh Trans Sp. z o.o.</t>
  </si>
  <si>
    <t>701-08-SLIPCHENKO_O</t>
  </si>
  <si>
    <t>701-08-SLKG</t>
  </si>
  <si>
    <t>SLKG SPÓŁKA Z OGRANICZONĄ ODPOWIEDZIALNOŚCIĄ</t>
  </si>
  <si>
    <t>701-08-STARPRIM</t>
  </si>
  <si>
    <t>701-08-TIVADAR_A</t>
  </si>
  <si>
    <t>701-08-WAALS</t>
  </si>
  <si>
    <t>WAALS SPÓŁKA Z OGRANICZONĄ ODPOWIEDZIALNOŚCIĄ</t>
  </si>
  <si>
    <t>701-08-WHITEROCK</t>
  </si>
  <si>
    <t>Whiterock Doradcy Finansowi Sp. z  o.o.</t>
  </si>
  <si>
    <t>701-08-WHITEROCK_A</t>
  </si>
  <si>
    <t>Whiterock Advisory Sp. z o.o.</t>
  </si>
  <si>
    <t>701-08-WHITEROCK_ASPK</t>
  </si>
  <si>
    <t xml:space="preserve">Whiterock Advisory Sp. z o.o. sp. k. </t>
  </si>
  <si>
    <t>701-08-WHITEROCK_W</t>
  </si>
  <si>
    <t>Whiterock Windykacja Sp. z o.o.</t>
  </si>
  <si>
    <t>701-08-WOLST</t>
  </si>
  <si>
    <t>WOLST Sp z o.o.</t>
  </si>
  <si>
    <t>701-09-A_SKIN</t>
  </si>
  <si>
    <t>A.SKIN SPÓŁKA Z OGRANICZONĄ ODPOWIEDZIALNOŚCIĄ</t>
  </si>
  <si>
    <t>701-09-AURORA</t>
  </si>
  <si>
    <t>701-09-AURORA_GREEN_HILL</t>
  </si>
  <si>
    <t>AURORA GREEN HILL SPÓŁKA Z OGRANICZONĄ</t>
  </si>
  <si>
    <t>701-09-AVADAVAT</t>
  </si>
  <si>
    <t>AVADAVAT SPÓŁKA Z OGRANICZONĄ ODPOWIEDZIALNOŚCIĄ</t>
  </si>
  <si>
    <t>701-09-BIEGUN</t>
  </si>
  <si>
    <t>701-09-BIRNBACH_D</t>
  </si>
  <si>
    <t>701-09-BLESZYŃSKI</t>
  </si>
  <si>
    <t>701-09-BLUE_ARROW</t>
  </si>
  <si>
    <t>701-09-BOCHENEK</t>
  </si>
  <si>
    <t>PIOTR BOCHENEK ENTERLINK</t>
  </si>
  <si>
    <t>701-09-BOLEK_P</t>
  </si>
  <si>
    <t>701-09-CHMURA_I_PARTNERZY</t>
  </si>
  <si>
    <t>701-09-COPERNIC_CONSTRACTIO</t>
  </si>
  <si>
    <t>COPERNIC SMALL SPÓŁKA Z OGRANICZONĄ</t>
  </si>
  <si>
    <t>701-09-CZECHOWICZ_B</t>
  </si>
  <si>
    <t>"BOCZ" PRZEDSIĘBIORSTWO USŁUGOWE CZECHOWICZ BOŻENA</t>
  </si>
  <si>
    <t>701-09-DGP</t>
  </si>
  <si>
    <t>DGP DIVERSIFICATION  SPÓŁKA Z OGRANICZONĄ</t>
  </si>
  <si>
    <t>701-09-EDISON_NEXT_SERVICES</t>
  </si>
  <si>
    <t>EDISON NEXT SERVICES POLAND SPÓŁKA Z OGRANICZONĄ</t>
  </si>
  <si>
    <t>701-09-FARMSYSTEMS</t>
  </si>
  <si>
    <t>FARMSYSTEMS SPÓŁKA Z OGRANICZONĄ</t>
  </si>
  <si>
    <t>701-09-FIRST_DEWELOPER</t>
  </si>
  <si>
    <t>FIRST DEWELOPER SPÓŁKA Z OGRANICZONĄ</t>
  </si>
  <si>
    <t>701-09-FRITZ_HANSEN_AS</t>
  </si>
  <si>
    <t>Fritz Hansen A/S</t>
  </si>
  <si>
    <t>701-09-FRITZ_HANSEN_PROD</t>
  </si>
  <si>
    <t>FRITZ HANSEN PRODUCTION SPÓŁKA Z OGRANICZONĄ</t>
  </si>
  <si>
    <t>701-09-FUNDACJA_PULS</t>
  </si>
  <si>
    <t>FUNDACJA PULS</t>
  </si>
  <si>
    <t>701-09-GAWINECKA</t>
  </si>
  <si>
    <t>701-09-GRAIN</t>
  </si>
  <si>
    <t>GRAIN SPÓŁKA Z OGRANICZONĄ ODPOWIEDZIALNOŚCIĄ</t>
  </si>
  <si>
    <t>701-09-GRUNT</t>
  </si>
  <si>
    <t>701-09-HEALTHY_STORIES</t>
  </si>
  <si>
    <t>HEALTHY STORIES SPÓŁKA Z OGRANICZONĄ</t>
  </si>
  <si>
    <t>701-09-HUBKA</t>
  </si>
  <si>
    <t>701-09-INETUM</t>
  </si>
  <si>
    <t>701-09-INETUM_POLSKA</t>
  </si>
  <si>
    <t>701-09-JAMROZ_P</t>
  </si>
  <si>
    <t>701-09-KŁAPYTA</t>
  </si>
  <si>
    <t>701-09-KOMPUTERY_COM_PL</t>
  </si>
  <si>
    <t>KOMPUTERY.COM.PL SPÓŁKA Z OGRANICZONĄ</t>
  </si>
  <si>
    <t>701-09-KOSIOROWSKI</t>
  </si>
  <si>
    <t>701-09-KROKOSZYNSKA_I</t>
  </si>
  <si>
    <t>IZABELA KROKOSZYŃSKA BIOGEN</t>
  </si>
  <si>
    <t>701-09-KRUPA_A</t>
  </si>
  <si>
    <t>701-09-LISOWSKI_FUNDACJA</t>
  </si>
  <si>
    <t>PAWEŁ LISOWSKI FUNDACJA RODZINNA W ORGANIZACJI</t>
  </si>
  <si>
    <t>701-09-LUKASZUK_N</t>
  </si>
  <si>
    <t>NATALIA ŁUKASZUK</t>
  </si>
  <si>
    <t>701-09-MENDRELA_M</t>
  </si>
  <si>
    <t>701-09-MIKOSZ_E</t>
  </si>
  <si>
    <t>701-09-MMS_FUNDACJA</t>
  </si>
  <si>
    <t>MMS Fundacja Rodzinna</t>
  </si>
  <si>
    <t>701-09-MORENO_J</t>
  </si>
  <si>
    <t>Jesus Garcia-Nieto Moreno</t>
  </si>
  <si>
    <t>701-09-NAPORA_D</t>
  </si>
  <si>
    <t>Aurora Company Damian Napora</t>
  </si>
  <si>
    <t>701-09-OETTINGEN_J</t>
  </si>
  <si>
    <t>701-09-PODGORSKI_P</t>
  </si>
  <si>
    <t>GRACZ Paweł Podgórski</t>
  </si>
  <si>
    <t>701-09-POLOVYNKO_I</t>
  </si>
  <si>
    <t>Illia Polovynko</t>
  </si>
  <si>
    <t>701-09-POLOVYNKO_N</t>
  </si>
  <si>
    <t>Nikita Polovynko</t>
  </si>
  <si>
    <t>701-09-POLOVYNKO_T</t>
  </si>
  <si>
    <t>Tetiana Polovynko</t>
  </si>
  <si>
    <t>701-09-PRIMUM_NON_NOCERE</t>
  </si>
  <si>
    <t xml:space="preserve">Fundacja Rodzinna „Primum non nocere” </t>
  </si>
  <si>
    <t>701-09-PROMOGIRLS</t>
  </si>
  <si>
    <t>701-09-PRZYCHODNIA_VIVA</t>
  </si>
  <si>
    <t>PRZYCHODNIA WETERYNARYJNA VIVA SPÓŁKA</t>
  </si>
  <si>
    <t>701-09-PRZYCHODNIA_VIVA_ZOO</t>
  </si>
  <si>
    <t>VIVA SPÓŁKA Z OGRANICZONĄ ODPOWIEDZIALNOŚCIĄ</t>
  </si>
  <si>
    <t>701-09-PSK</t>
  </si>
  <si>
    <t>PSK TRADING SPÓŁKA Z OGRANICZONĄ</t>
  </si>
  <si>
    <t>701-09-REDMAKERS</t>
  </si>
  <si>
    <t>REDMAKERS SPÓŁKA Z OGRANICZONĄ ODPOWIEDZIALNOŚCIĄ</t>
  </si>
  <si>
    <t>701-09-SAVOSTYTSKYI_A</t>
  </si>
  <si>
    <t>701-09-SINOMA_SP__Z_O_O_</t>
  </si>
  <si>
    <t>Sinoma Nieruchomości Sp. z o.o.</t>
  </si>
  <si>
    <t>701-09-SKALSKI</t>
  </si>
  <si>
    <t>701-09-SRD</t>
  </si>
  <si>
    <t>SRD TRADING SPÓŁKA Z OGRANICZONĄ</t>
  </si>
  <si>
    <t>701-09-STANKIEWICZ</t>
  </si>
  <si>
    <t>701-09-TAXAIDE</t>
  </si>
  <si>
    <t>701-09-TECH_GROUP</t>
  </si>
  <si>
    <t>TECH GROUP SPÓŁKA Z OGRANICZONĄ ODPOWIEDZIALNOŚCIĄ</t>
  </si>
  <si>
    <t>701-09-TRUE_PRICE</t>
  </si>
  <si>
    <t>TRUE PRICE SPÓŁKA Z OGRANICZONĄ ODPOWIEDZIALNOŚCIĄ</t>
  </si>
  <si>
    <t>701-09-TRZASKA</t>
  </si>
  <si>
    <t>701-09-TUREK</t>
  </si>
  <si>
    <t>701-09-UNISYSTEMS</t>
  </si>
  <si>
    <t>UNISYSTEMS Ł. DUDEK, B. KĄDZIELAWA, A. KOBUS, D.</t>
  </si>
  <si>
    <t>701-09-USHKALOV_K</t>
  </si>
  <si>
    <t>701-09-WALIOS</t>
  </si>
  <si>
    <t>WALIOS  SPÓŁKA Z OGRANICZONĄ ODPOWIEDZIALNOŚCIĄ</t>
  </si>
  <si>
    <t>701-09-WALIOS_SP_KOM</t>
  </si>
  <si>
    <t>WALIOS SPÓŁKA Z OGRANICZONĄ ODPOWIEDZIALNOŚCIĄ</t>
  </si>
  <si>
    <t>701-09-WARCHLEWSKA_A</t>
  </si>
  <si>
    <t>Anita Warchlewska. Psycholog. Nieruchomości.</t>
  </si>
  <si>
    <t>701-09-WINKLER_K</t>
  </si>
  <si>
    <t>701-09-ZIELINSCY_FUNDACJA</t>
  </si>
  <si>
    <t>A.P. ZIELIŃSCY FUNDACJA RODZINNA W ORGANIZACJI</t>
  </si>
  <si>
    <t>701-10-AMORIM_FLORIANO</t>
  </si>
  <si>
    <t>701-10-DAVYDENKO_I</t>
  </si>
  <si>
    <t>701-10-EUROSTEP_POLAND</t>
  </si>
  <si>
    <t>EUROSTEP POLAND SPÓŁKA Z OGRANICZONĄ</t>
  </si>
  <si>
    <t>701-10-EUROSTEP_PP</t>
  </si>
  <si>
    <t>EUROSTEP POSADZKI PRZEMYSŁOWE SPÓŁKA</t>
  </si>
  <si>
    <t>701-10-GRUDZIŃSKA</t>
  </si>
  <si>
    <t>701-10-KASINSKI_K</t>
  </si>
  <si>
    <t>Energy+ Krzysztof Kasiński</t>
  </si>
  <si>
    <t>701-10-KULCHYTSKY</t>
  </si>
  <si>
    <t>Yuri Kulchytsky PROGRAMIX</t>
  </si>
  <si>
    <t>701-10-MESJASZ_F</t>
  </si>
  <si>
    <t>Franciszek Mesjasz - usługi weterynaryjne</t>
  </si>
  <si>
    <t>701-10-NAPRAWA</t>
  </si>
  <si>
    <t>NAPRAWA SPÓŁKA Z OGRANICZONĄ ODPOWIEDZIALNOŚCIĄ</t>
  </si>
  <si>
    <t>701-10-POL_FRA</t>
  </si>
  <si>
    <t>POL-FRA MARTYNA RAFALIK SPÓŁKA KOMANDYTOWA</t>
  </si>
  <si>
    <t>701-10-QUARTZLINE_POLAND</t>
  </si>
  <si>
    <t>Quartzline Poland Besloten Vennotschap</t>
  </si>
  <si>
    <t>701-10-STARPRIM</t>
  </si>
  <si>
    <t>701-10-SUVOROV_O</t>
  </si>
  <si>
    <t>Oleksandr Suvorov</t>
  </si>
  <si>
    <t>701-10-SWIATEK_J</t>
  </si>
  <si>
    <t>701-10-WOJCIECHOWSKI</t>
  </si>
  <si>
    <t>701-11-ALSTROM</t>
  </si>
  <si>
    <t>ALSTROM SPÓŁKA Z OGRANICZONĄ ODPOWIEDZIALNOŚCIĄ</t>
  </si>
  <si>
    <t>701-11-CRAGSPORT</t>
  </si>
  <si>
    <t>CRAG SPORT KLOCEK MATREJEK SPÓŁKA JAWNA</t>
  </si>
  <si>
    <t>701-11-DREW_DACHY</t>
  </si>
  <si>
    <t>DREW DACHY SPÓŁKA Z OGRANICZONĄ ODPOWIEDZIALNOŚCIĄ</t>
  </si>
  <si>
    <t>701-11-EUROSTUDENT</t>
  </si>
  <si>
    <t>701-11-HOFFMAN</t>
  </si>
  <si>
    <t>701-11-JASZCZYK_K</t>
  </si>
  <si>
    <t>Konsultacje Biznesowe Klaudia Jaszczyk</t>
  </si>
  <si>
    <t>701-11-JEDNAKA_WIOLETA_</t>
  </si>
  <si>
    <t>701-11-JORDAN_L</t>
  </si>
  <si>
    <t>Łukasz Jordan Perceptive Marketing Solutions</t>
  </si>
  <si>
    <t>701-11-KSIAZEK_A</t>
  </si>
  <si>
    <t>AGNIESZKA KSIĄŻEK AG INWEST - BUD OBSŁUGA</t>
  </si>
  <si>
    <t>701-11-LITT_COMPANY</t>
  </si>
  <si>
    <t>LITT COMPANY SPÓŁKA Z OGRANICZONĄ</t>
  </si>
  <si>
    <t>701-11-MAJTA</t>
  </si>
  <si>
    <t>701-11-OKONSKA</t>
  </si>
  <si>
    <t>701-11-ORSKA_JASIELSKA</t>
  </si>
  <si>
    <t>701-11-PALKER</t>
  </si>
  <si>
    <t>701-11-PORADA</t>
  </si>
  <si>
    <t>701-11-ROGOWSKI_A</t>
  </si>
  <si>
    <t>Adrian Rogowski</t>
  </si>
  <si>
    <t>701-11-SLAWEK_P</t>
  </si>
  <si>
    <t>SPINON PAWEŁ SŁAWEK</t>
  </si>
  <si>
    <t>701-11-SULDINA_O</t>
  </si>
  <si>
    <t>701-11-SZCZECH_A</t>
  </si>
  <si>
    <t>Aleksandra Szczęch</t>
  </si>
  <si>
    <t>701-11-SZMIT</t>
  </si>
  <si>
    <t>701-11-TECHWA_TOOLS</t>
  </si>
  <si>
    <t>701-11-V&amp;T</t>
  </si>
  <si>
    <t>701-11-VILIAI_V</t>
  </si>
  <si>
    <t>701-11-VOLODYMYR_A</t>
  </si>
  <si>
    <t>Volodymyr Artyukh</t>
  </si>
  <si>
    <t>701-11-VOVK_S</t>
  </si>
  <si>
    <t>701-11-WALKOWICZ</t>
  </si>
  <si>
    <t>701-11-WAWRZYNEK_P</t>
  </si>
  <si>
    <t>WASOFT PAWEŁ WAWRZYNEK</t>
  </si>
  <si>
    <t>701-11-WERBICKI</t>
  </si>
  <si>
    <t>701-11-ZELINSKA_M</t>
  </si>
  <si>
    <t>701-12</t>
  </si>
  <si>
    <t>BPO</t>
  </si>
  <si>
    <t>701-12-AURORA</t>
  </si>
  <si>
    <t>701-12-CTL</t>
  </si>
  <si>
    <t>701-12-KAWCZYŃSKI</t>
  </si>
  <si>
    <t>KAWCZYŃSKI LOGISTICS SPÓŁKA Z OGRANICZONĄ</t>
  </si>
  <si>
    <t>701-12-SALAG</t>
  </si>
  <si>
    <t>SALAG SPÓŁKA Z OGRANICZONĄ ODPOWIEDZIALNOŚCIĄ</t>
  </si>
  <si>
    <t>702-01-6CONNEX_INTERNATION</t>
  </si>
  <si>
    <t>702-01-AET</t>
  </si>
  <si>
    <t>702-01-AGAN</t>
  </si>
  <si>
    <t>702-01-ALLIANCE</t>
  </si>
  <si>
    <t>702-01-BEDNARCZYK</t>
  </si>
  <si>
    <t>702-01-BIMH</t>
  </si>
  <si>
    <t>702-01-BLESZYŃSKI</t>
  </si>
  <si>
    <t>702-01-BOLLMA</t>
  </si>
  <si>
    <t>702-01-BRAINBOX</t>
  </si>
  <si>
    <t>702-01-BRYKSY</t>
  </si>
  <si>
    <t>BRYKSY SPÓŁKA Z OGRANICZONĄ ODPOWIEDZIALNOŚCIĄ</t>
  </si>
  <si>
    <t>702-01-BRYKSY_GRANIT</t>
  </si>
  <si>
    <t>BRYKSY GRANIT SPÓŁKA Z OGRANICZONĄ</t>
  </si>
  <si>
    <t>702-01-BRYKSY_M2</t>
  </si>
  <si>
    <t>BRYKSY M2 SPÓŁKA Z OGRANICZONĄ ODPOWIEDZIALNOŚCIĄ</t>
  </si>
  <si>
    <t>702-01-C_BIT_BIS</t>
  </si>
  <si>
    <t>702-01-COPERNIC_GO</t>
  </si>
  <si>
    <t>702-01-CUBE_WALLS_SPK</t>
  </si>
  <si>
    <t>702-01-CWIECZEK_M</t>
  </si>
  <si>
    <t>702-01-CWIECZEK_R</t>
  </si>
  <si>
    <t>702-01-CZERWIŃSKI</t>
  </si>
  <si>
    <t>702-01-CZYSCIOCH_TECH</t>
  </si>
  <si>
    <t>702-01-DM_INFRA</t>
  </si>
  <si>
    <t>702-01-DROPLABS</t>
  </si>
  <si>
    <t>702-01-DYGAS_A</t>
  </si>
  <si>
    <t>702-01-DZIÓB</t>
  </si>
  <si>
    <t>702-01-EER_POLAND</t>
  </si>
  <si>
    <t>702-01-ELSTEAD_LIGHTING</t>
  </si>
  <si>
    <t>702-01-EPACK</t>
  </si>
  <si>
    <t>702-01-EUROSTUDENT</t>
  </si>
  <si>
    <t>702-01-FACTRIS</t>
  </si>
  <si>
    <t>702-01-FOLWARSKI</t>
  </si>
  <si>
    <t>702-01-FORKLOG</t>
  </si>
  <si>
    <t>702-01-GOLAN_R</t>
  </si>
  <si>
    <t>702-01-HD</t>
  </si>
  <si>
    <t>702-01-HIDDENDATA</t>
  </si>
  <si>
    <t>702-01-IGNATOWICZ_L</t>
  </si>
  <si>
    <t>702-01-INVEOX</t>
  </si>
  <si>
    <t>702-01-IVENTUS</t>
  </si>
  <si>
    <t>702-01-KMS</t>
  </si>
  <si>
    <t>702-01-KWANGDUCK</t>
  </si>
  <si>
    <t>702-01-LEDWON</t>
  </si>
  <si>
    <t>702-01-MASLANKA_R</t>
  </si>
  <si>
    <t>702-01-MEANT4</t>
  </si>
  <si>
    <t>702-01-MISERANTE</t>
  </si>
  <si>
    <t>702-01-MODNA_SC</t>
  </si>
  <si>
    <t>702-01-N_IX_POLAND</t>
  </si>
  <si>
    <t>702-01-NIE_MOW_SPKOM</t>
  </si>
  <si>
    <t>702-01-NIE_MOW_SPZOO</t>
  </si>
  <si>
    <t>702-01-OPS_CARE</t>
  </si>
  <si>
    <t>702-01-PICODI</t>
  </si>
  <si>
    <t>702-01-PIGMENT</t>
  </si>
  <si>
    <t>702-01-PIGULA_A</t>
  </si>
  <si>
    <t>702-01-POMELODY</t>
  </si>
  <si>
    <t>702-01-PRINTBOX</t>
  </si>
  <si>
    <t>702-01-PROMANN</t>
  </si>
  <si>
    <t>702-01-PROMOAGENCY</t>
  </si>
  <si>
    <t>702-01-PROMOHOLDING_SALES</t>
  </si>
  <si>
    <t>702-01-PROMOHOLDING_SERVICE</t>
  </si>
  <si>
    <t>702-01-PROMOSOFTWARE_</t>
  </si>
  <si>
    <t>702-01-PROMOTRAFFIC</t>
  </si>
  <si>
    <t>702-01-PROSTACKI</t>
  </si>
  <si>
    <t>702-01-RADZIVON_M</t>
  </si>
  <si>
    <t>702-01-RAMP_NETWORK</t>
  </si>
  <si>
    <t>702-01-RESIAK</t>
  </si>
  <si>
    <t>702-01-RM</t>
  </si>
  <si>
    <t>702-01-SALT_GROUP</t>
  </si>
  <si>
    <t>SALT GROUP SPÓŁKA Z OGRANICZONĄ ODPOWIEDZIALNOŚCIĄ</t>
  </si>
  <si>
    <t>702-01-SDK_SYSTEMS</t>
  </si>
  <si>
    <t>702-01-SERAFIN</t>
  </si>
  <si>
    <t>702-01-SMARTL</t>
  </si>
  <si>
    <t>702-01-SOLID_POTENTIAL</t>
  </si>
  <si>
    <t>702-01-SOSNOWSKI_R</t>
  </si>
  <si>
    <t>702-01-SUDOMIR</t>
  </si>
  <si>
    <t>702-01-TBS_MALOPOLSKA</t>
  </si>
  <si>
    <t>TBS MAŁOPOLSKA SPÓŁKA Z OGRANICZONĄ</t>
  </si>
  <si>
    <t>702-01-TRANS_SERWIS</t>
  </si>
  <si>
    <t>702-01-TRANSDOM</t>
  </si>
  <si>
    <t>702-01-TRUCK_CENTER</t>
  </si>
  <si>
    <t>702-01-VALVULAS</t>
  </si>
  <si>
    <t>702-01-WÓJCIK_MARCELINA_</t>
  </si>
  <si>
    <t>702-02-8STARS</t>
  </si>
  <si>
    <t>8STARS SPÓŁKA Z OGRANICZONĄ ODPOWIEDZIALNOŚCIĄ</t>
  </si>
  <si>
    <t>702-02-ADEMOTION</t>
  </si>
  <si>
    <t>702-02-AK_WORLDS</t>
  </si>
  <si>
    <t>702-02-AT_S</t>
  </si>
  <si>
    <t>702-02-AURACON</t>
  </si>
  <si>
    <t>702-02-AUTOMATYCZNE</t>
  </si>
  <si>
    <t>702-02-BE_TRADING</t>
  </si>
  <si>
    <t>702-02-BEDEKO</t>
  </si>
  <si>
    <t>702-02-BENEFACTOR_</t>
  </si>
  <si>
    <t>702-02-BLASZCZUK_L</t>
  </si>
  <si>
    <t>702-02-C_GEN</t>
  </si>
  <si>
    <t>702-02-CODECTIVE</t>
  </si>
  <si>
    <t>702-02-CZABANSKI</t>
  </si>
  <si>
    <t>702-02-CZULEC</t>
  </si>
  <si>
    <t>702-02-DIOSTA</t>
  </si>
  <si>
    <t>702-02-DUNOWSKI</t>
  </si>
  <si>
    <t>702-02-ECCEPT</t>
  </si>
  <si>
    <t>702-02-ECO_LEDS</t>
  </si>
  <si>
    <t>702-02-EDBERH</t>
  </si>
  <si>
    <t>702-02-ETALON</t>
  </si>
  <si>
    <t>702-02-FENIKS</t>
  </si>
  <si>
    <t>702-02-FILEY</t>
  </si>
  <si>
    <t>702-02-FIT_LOVERS</t>
  </si>
  <si>
    <t>702-02-FLOWERTRANS</t>
  </si>
  <si>
    <t>702-02-FUNDACJA_URBANISTYKI</t>
  </si>
  <si>
    <t>702-02-GENIS</t>
  </si>
  <si>
    <t>702-02-GRANDEUROTRANS</t>
  </si>
  <si>
    <t>702-02-HAU_E</t>
  </si>
  <si>
    <t>702-02-IGNATOWICZ_S</t>
  </si>
  <si>
    <t>702-02-INFINICLOUDS</t>
  </si>
  <si>
    <t>702-02-INNSPIRE</t>
  </si>
  <si>
    <t>702-02-IT_TIMING</t>
  </si>
  <si>
    <t>702-02-KARCZMARSKI</t>
  </si>
  <si>
    <t>702-02-KMK</t>
  </si>
  <si>
    <t>702-02-KREO</t>
  </si>
  <si>
    <t>702-02-KUZIEMSKA_N</t>
  </si>
  <si>
    <t>702-02-KVI</t>
  </si>
  <si>
    <t>702-02-LESZCZUK_R</t>
  </si>
  <si>
    <t>702-02-LIFE</t>
  </si>
  <si>
    <t>702-02-LOGOLINE</t>
  </si>
  <si>
    <t>702-02-MAJKUT</t>
  </si>
  <si>
    <t>702-02-MASTER_CARE</t>
  </si>
  <si>
    <t>702-02-OSNOVA</t>
  </si>
  <si>
    <t>702-02-PINKODE</t>
  </si>
  <si>
    <t>702-02-POLCARBOTRANS</t>
  </si>
  <si>
    <t>702-02-POLIGREEN</t>
  </si>
  <si>
    <t>702-02-PRO_SANIT</t>
  </si>
  <si>
    <t>702-02-PRZEDSTAWICIELST_RMD</t>
  </si>
  <si>
    <t>702-02-RENT_STEEL</t>
  </si>
  <si>
    <t>702-02-SADHANA</t>
  </si>
  <si>
    <t>702-02-SHARCS</t>
  </si>
  <si>
    <t>702-02-SLOTA</t>
  </si>
  <si>
    <t>702-02-SOSNOWSKA_A</t>
  </si>
  <si>
    <t>702-02-SPIŻEWSKI</t>
  </si>
  <si>
    <t>702-02-STEEL_GOOD</t>
  </si>
  <si>
    <t>702-02-STRATSLAB_</t>
  </si>
  <si>
    <t>702-02-STYLISH</t>
  </si>
  <si>
    <t>702-02-SUPERSONIC</t>
  </si>
  <si>
    <t>702-02-SVCOM</t>
  </si>
  <si>
    <t>702-02-SYNTHELIO</t>
  </si>
  <si>
    <t>702-02-TINA_VALERDI</t>
  </si>
  <si>
    <t>702-02-VAV_TRANS</t>
  </si>
  <si>
    <t>702-02-VELYCHKO</t>
  </si>
  <si>
    <t>702-02-VISIONLITE</t>
  </si>
  <si>
    <t>702-02-WARSAWJS</t>
  </si>
  <si>
    <t>702-02-WELLTEAM</t>
  </si>
  <si>
    <t>702-02-WOLST</t>
  </si>
  <si>
    <t>702-02-ZASORIN</t>
  </si>
  <si>
    <t>702-02-ZETTAISOFT</t>
  </si>
  <si>
    <t>702-03-BOMBA</t>
  </si>
  <si>
    <t>702-03-BUSINESSSYMPHONY</t>
  </si>
  <si>
    <t>702-03-CZAICKI</t>
  </si>
  <si>
    <t>702-03-DROZD_T</t>
  </si>
  <si>
    <t>702-03-E_WOOD</t>
  </si>
  <si>
    <t>702-03-EFFECTIVE</t>
  </si>
  <si>
    <t>702-03-ELEKS</t>
  </si>
  <si>
    <t>702-03-EMAUS</t>
  </si>
  <si>
    <t>702-03-FENBRO</t>
  </si>
  <si>
    <t>702-03-KURKOWSKA_K</t>
  </si>
  <si>
    <t>702-03-KURKOWSKI_P</t>
  </si>
  <si>
    <t>702-03-LITOVCHENKO</t>
  </si>
  <si>
    <t>702-03-MAA_SOLUTION</t>
  </si>
  <si>
    <t>702-03-NĘDZA</t>
  </si>
  <si>
    <t>702-03-VATSYK</t>
  </si>
  <si>
    <t>702-04</t>
  </si>
  <si>
    <t>702-04-BLUEMATICA</t>
  </si>
  <si>
    <t>702-04-CONSONANCE</t>
  </si>
  <si>
    <t>702-04-CONSONANCE_SOLUTIONS</t>
  </si>
  <si>
    <t>702-05-ADAMCZYK_B</t>
  </si>
  <si>
    <t>702-05-AGNIESZKA_PLETI</t>
  </si>
  <si>
    <t>702-05-ARWEN</t>
  </si>
  <si>
    <t>702-05-BECLOSE</t>
  </si>
  <si>
    <t>702-05-BOLLMA</t>
  </si>
  <si>
    <t>702-05-BOSST</t>
  </si>
  <si>
    <t>702-05-CITYFY</t>
  </si>
  <si>
    <t>702-05-DABROWSKI_J</t>
  </si>
  <si>
    <t>702-05-DYMACZ</t>
  </si>
  <si>
    <t>702-05-FEED_OCTOPUS</t>
  </si>
  <si>
    <t>702-05-FISHBONE_GAMES</t>
  </si>
  <si>
    <t>702-05-GURGUL_M</t>
  </si>
  <si>
    <t>702-05-HF_STUDIO</t>
  </si>
  <si>
    <t>702-05-HOLD_CO_KKEM</t>
  </si>
  <si>
    <t>702-05-HUT_PLUS_S_C_</t>
  </si>
  <si>
    <t>702-05-JANOWSKA</t>
  </si>
  <si>
    <t>702-05-KORCALA</t>
  </si>
  <si>
    <t>702-05-KUŁAGA</t>
  </si>
  <si>
    <t>702-05-LEANCE_SPC_2</t>
  </si>
  <si>
    <t>702-05-MAXIMA_GROUP</t>
  </si>
  <si>
    <t>702-05-MESONICA</t>
  </si>
  <si>
    <t>702-05-METRY_KWADRATOWE</t>
  </si>
  <si>
    <t>702-05-MONIPOL</t>
  </si>
  <si>
    <t>702-05-MSPORT</t>
  </si>
  <si>
    <t>M-Sport Poland Sp. z o.o.</t>
  </si>
  <si>
    <t>702-05-NEOMESSE_SPK</t>
  </si>
  <si>
    <t>702-05-NEOMESSE_SPZOO</t>
  </si>
  <si>
    <t>702-05-OFFICE_SAMMURAI</t>
  </si>
  <si>
    <t>702-05-OPEN</t>
  </si>
  <si>
    <t>702-05-PACHACZ</t>
  </si>
  <si>
    <t>702-05-PALKER</t>
  </si>
  <si>
    <t>702-05-PHARMABION</t>
  </si>
  <si>
    <t>702-05-PLMED</t>
  </si>
  <si>
    <t>702-05-PŁONKA_V</t>
  </si>
  <si>
    <t>702-05-PROMOHOLDING_SALES</t>
  </si>
  <si>
    <t>702-05-PROMOTECHNOLOGY</t>
  </si>
  <si>
    <t>702-05-PROMOTRAFFIC</t>
  </si>
  <si>
    <t>702-05-SARNA_K</t>
  </si>
  <si>
    <t>702-05-SLON_TORBALSKI</t>
  </si>
  <si>
    <t>702-05-STANUCH</t>
  </si>
  <si>
    <t>702-05-STEPNIAK_K</t>
  </si>
  <si>
    <t>702-05-STOCK_HURT</t>
  </si>
  <si>
    <t>702-05-SZCZERBIK</t>
  </si>
  <si>
    <t>702-05-SZCZYGIEŁ</t>
  </si>
  <si>
    <t>702-05-ULTIMA</t>
  </si>
  <si>
    <t>702-05-VIZMUS</t>
  </si>
  <si>
    <t>702-05-WDB_S_C_</t>
  </si>
  <si>
    <t>702-05-ZBYSZEWSKI</t>
  </si>
  <si>
    <t>702-06-ALFAWEB</t>
  </si>
  <si>
    <t>702-06-BINDAS_A</t>
  </si>
  <si>
    <t>702-06-CONSONANCE</t>
  </si>
  <si>
    <t>702-06-CONSONANCE_SOLUTIONS</t>
  </si>
  <si>
    <t>702-06-ETC_</t>
  </si>
  <si>
    <t>702-06-FURNIKO</t>
  </si>
  <si>
    <t>702-06-INETUM</t>
  </si>
  <si>
    <t>702-06-INETUM_POLSKA</t>
  </si>
  <si>
    <t>702-06-IWA_INNOVATIONS</t>
  </si>
  <si>
    <t>702-06-KAIM</t>
  </si>
  <si>
    <t>702-06-KREATYWKA</t>
  </si>
  <si>
    <t>702-06-KWANGDUCK</t>
  </si>
  <si>
    <t>702-06-OTODATA_TECHNOLOGIES</t>
  </si>
  <si>
    <t>702-06-PIGULA_A</t>
  </si>
  <si>
    <t>702-06-RAPORT_KASOWY</t>
  </si>
  <si>
    <t>702-06-REALTALK</t>
  </si>
  <si>
    <t>702-06-REMBIS</t>
  </si>
  <si>
    <t>702-06-SADHANA</t>
  </si>
  <si>
    <t>702-06-TRU_HOUSE_FRIENDS</t>
  </si>
  <si>
    <t>TRU HOUSE FRIENDS SPÓŁKA Z OGRANICZONĄ</t>
  </si>
  <si>
    <t>702-06-WOZNIAK_P</t>
  </si>
  <si>
    <t>702-06-ZABRZE_CABLE_FACTORY</t>
  </si>
  <si>
    <t>702-07-AGRAF</t>
  </si>
  <si>
    <t>702-07-AGRICOMM</t>
  </si>
  <si>
    <t>702-07-AKADEMIA_SZKOLENIOWA</t>
  </si>
  <si>
    <t>702-07-ALP_PARTNERS</t>
  </si>
  <si>
    <t>702-07-ALS_SLAZOK</t>
  </si>
  <si>
    <t>702-07-APARTAMENTY_DWORCOWA</t>
  </si>
  <si>
    <t>702-07-APARTAMENTY_GLIWICE</t>
  </si>
  <si>
    <t>702-07-ARNDT_J</t>
  </si>
  <si>
    <t>702-07-ARTISTIC_TEAM</t>
  </si>
  <si>
    <t>702-07-ASTON</t>
  </si>
  <si>
    <t>702-07-AURELUM</t>
  </si>
  <si>
    <t>702-07-BABEL_I</t>
  </si>
  <si>
    <t>702-07-BABELEWSKA_A</t>
  </si>
  <si>
    <t>702-07-BB_BUKOWSKA2</t>
  </si>
  <si>
    <t>702-07-BEC_J</t>
  </si>
  <si>
    <t>702-07-BEDNAREK_O</t>
  </si>
  <si>
    <t>702-07-BELDZIK_K</t>
  </si>
  <si>
    <t>702-07-BIALAS_B</t>
  </si>
  <si>
    <t>702-07-BK_JANA_5</t>
  </si>
  <si>
    <t>702-07-BONK_M</t>
  </si>
  <si>
    <t>702-07-BRB_HYDROMONT</t>
  </si>
  <si>
    <t>702-07-BUTRYM_A</t>
  </si>
  <si>
    <t>702-07-BYKOWSKA_A</t>
  </si>
  <si>
    <t>702-07-DABKUS_G</t>
  </si>
  <si>
    <t>702-07-DEKAER</t>
  </si>
  <si>
    <t>702-07-DELIKATESY_PROFASKA</t>
  </si>
  <si>
    <t>702-07-DG_PARTNERS</t>
  </si>
  <si>
    <t>702-07-DRABEK_P</t>
  </si>
  <si>
    <t>702-07-DUCCO_SPK</t>
  </si>
  <si>
    <t>702-07-DUCHNICKI_K</t>
  </si>
  <si>
    <t>702-07-ECO_LIFE_GROUP</t>
  </si>
  <si>
    <t>702-07-ESTETIO_POLSKA</t>
  </si>
  <si>
    <t>702-07-FALFASINSKI_L</t>
  </si>
  <si>
    <t>702-07-FALFASINSKI_W</t>
  </si>
  <si>
    <t>702-07-FLAK_R</t>
  </si>
  <si>
    <t>702-07-FRITSCH_W</t>
  </si>
  <si>
    <t>702-07-FUTURE_SZKOLENIA</t>
  </si>
  <si>
    <t>702-07-GALAZKA_A</t>
  </si>
  <si>
    <t>702-07-GAWLIK_W</t>
  </si>
  <si>
    <t>702-07-GOLAB_K</t>
  </si>
  <si>
    <t>702-07-GRUDZINSKI_D</t>
  </si>
  <si>
    <t>702-07-HINZ_J</t>
  </si>
  <si>
    <t>702-07-INOSTALEX_ZOGLOWEK</t>
  </si>
  <si>
    <t>702-07-JANIAK_J</t>
  </si>
  <si>
    <t>702-07-KALUZNY_D</t>
  </si>
  <si>
    <t>702-07-KANCELARIA_PIETKA</t>
  </si>
  <si>
    <t>702-07-KANTORSKI_A</t>
  </si>
  <si>
    <t>702-07-KARCZ_D</t>
  </si>
  <si>
    <t>702-07-KARCZ_T</t>
  </si>
  <si>
    <t>702-07-KARMANSKI_P</t>
  </si>
  <si>
    <t>702-07-KASINSKI_M</t>
  </si>
  <si>
    <t>702-07-KAWALEC_J</t>
  </si>
  <si>
    <t>702-07-KLOC_S</t>
  </si>
  <si>
    <t>702-07-KLYTA_M</t>
  </si>
  <si>
    <t>702-07-KONTNY_P</t>
  </si>
  <si>
    <t>702-07-KOPACZ_K</t>
  </si>
  <si>
    <t>702-07-KOPACZ_T</t>
  </si>
  <si>
    <t>702-07-KOTKOWSKI_M</t>
  </si>
  <si>
    <t>702-07-KOZIOL_P</t>
  </si>
  <si>
    <t>702-07-KROCZEK_A</t>
  </si>
  <si>
    <t>702-07-KUCEWICZ_J</t>
  </si>
  <si>
    <t>702-07-KUCEWICZ_T</t>
  </si>
  <si>
    <t>702-07-KUKUS_M</t>
  </si>
  <si>
    <t>702-07-KUNA_G</t>
  </si>
  <si>
    <t>702-07-KUPCZAK_B</t>
  </si>
  <si>
    <t>702-07-KUTEK_T</t>
  </si>
  <si>
    <t>702-07-KWIECIEN_A</t>
  </si>
  <si>
    <t>702-07-LA_MIRAGE</t>
  </si>
  <si>
    <t>702-07-LEDWOCH_P</t>
  </si>
  <si>
    <t>702-07-LEDWOCH_S</t>
  </si>
  <si>
    <t>702-07-LIZUREK_T</t>
  </si>
  <si>
    <t>702-07-LOFT_HR</t>
  </si>
  <si>
    <t>702-07-LOPATA_A</t>
  </si>
  <si>
    <t>702-07-LUKASIK_M</t>
  </si>
  <si>
    <t>702-07-MALKOWSKA_E</t>
  </si>
  <si>
    <t>702-07-MATUC_M</t>
  </si>
  <si>
    <t>702-07-MAZUR_P</t>
  </si>
  <si>
    <t>702-07-MD_ENTERPRISE</t>
  </si>
  <si>
    <t>702-07-MERKEL_M</t>
  </si>
  <si>
    <t>702-07-MERKEL_R</t>
  </si>
  <si>
    <t>702-07-MIKADO</t>
  </si>
  <si>
    <t>702-07-MIKADO_II</t>
  </si>
  <si>
    <t>702-07-MOJ_T</t>
  </si>
  <si>
    <t>702-07-MROWKA_S</t>
  </si>
  <si>
    <t>702-07-MUNDO</t>
  </si>
  <si>
    <t>702-07-NASTULA_M</t>
  </si>
  <si>
    <t>702-07-NIEDZIELA_B</t>
  </si>
  <si>
    <t>702-07-NIEMIEC_E</t>
  </si>
  <si>
    <t>702-07-NIEMIEC_K</t>
  </si>
  <si>
    <t>702-07-NIZAR_W</t>
  </si>
  <si>
    <t>702-07-NOKIELSKI_J</t>
  </si>
  <si>
    <t>702-07-NOWAK_A</t>
  </si>
  <si>
    <t>702-07-NZOZ_STOMATOLOGIA</t>
  </si>
  <si>
    <t>702-07-OKANE</t>
  </si>
  <si>
    <t>702-07-PACZYNA_D</t>
  </si>
  <si>
    <t>702-07-PADIASEK_M</t>
  </si>
  <si>
    <t>702-07-PASIUT_U</t>
  </si>
  <si>
    <t>702-07-PATYK_D</t>
  </si>
  <si>
    <t>702-07-PAZDZIOR_S</t>
  </si>
  <si>
    <t>702-07-PIEKARNIA_CUKIERNIA</t>
  </si>
  <si>
    <t>702-07-PIELEWSKI_K</t>
  </si>
  <si>
    <t>702-07-PIOTROWSKI_M</t>
  </si>
  <si>
    <t>702-07-PLUTA_A</t>
  </si>
  <si>
    <t>702-07-POREBSKI_M</t>
  </si>
  <si>
    <t>702-07-PRACOWNIA_STOMATOLOG</t>
  </si>
  <si>
    <t>702-07-PRIMO</t>
  </si>
  <si>
    <t>702-07-PROFASKA_G</t>
  </si>
  <si>
    <t>702-07-PROFASKA_L</t>
  </si>
  <si>
    <t>702-07-PYRZOWSKI_M</t>
  </si>
  <si>
    <t>702-07-PYTLIK_A</t>
  </si>
  <si>
    <t>702-07-PYTLIK_T</t>
  </si>
  <si>
    <t>702-07-REGIUS_AQUA</t>
  </si>
  <si>
    <t>702-07-RHINO_ENERGY</t>
  </si>
  <si>
    <t>702-07-RUSINEK_M</t>
  </si>
  <si>
    <t>702-07-SC_DATOWATCH</t>
  </si>
  <si>
    <t>702-07-SELWET_A</t>
  </si>
  <si>
    <t>702-07-SKLEP_LEN</t>
  </si>
  <si>
    <t>702-07-SKORKA_A</t>
  </si>
  <si>
    <t>702-07-SKORKA_R</t>
  </si>
  <si>
    <t>702-07-SLAZAK</t>
  </si>
  <si>
    <t>702-07-SLAZOK_M</t>
  </si>
  <si>
    <t>702-07-SLIWA_A</t>
  </si>
  <si>
    <t>702-07-SLIWA_R</t>
  </si>
  <si>
    <t>702-07-SLIWA_W</t>
  </si>
  <si>
    <t>702-07-SLOZOK_M</t>
  </si>
  <si>
    <t>702-07-SOSNA_A</t>
  </si>
  <si>
    <t>702-07-SPALEK_G</t>
  </si>
  <si>
    <t>702-07-SRODA_J</t>
  </si>
  <si>
    <t>702-07-STANEK_J</t>
  </si>
  <si>
    <t>702-07-STASIAK_A</t>
  </si>
  <si>
    <t>702-07-STEFANSKI_W</t>
  </si>
  <si>
    <t>702-07-STEPIEN_J</t>
  </si>
  <si>
    <t>702-07-STEPIEN_T</t>
  </si>
  <si>
    <t>702-07-STIM_SPJ</t>
  </si>
  <si>
    <t>702-07-STIM_TECHNOLOGIE</t>
  </si>
  <si>
    <t>702-07-STUDZINSKI_P</t>
  </si>
  <si>
    <t>702-07-STYRYLSKI_M</t>
  </si>
  <si>
    <t>702-07-SWIETEK_K</t>
  </si>
  <si>
    <t>702-07-SWISTEK_M</t>
  </si>
  <si>
    <t>702-07-SZKOL_MEDICAL</t>
  </si>
  <si>
    <t>702-07-SZUBERT_D</t>
  </si>
  <si>
    <t>702-07-SZWAGIEL_N</t>
  </si>
  <si>
    <t>702-07-SZYMANEK_G</t>
  </si>
  <si>
    <t>702-07-TAUBE_J</t>
  </si>
  <si>
    <t>702-07-TECHEM_SC</t>
  </si>
  <si>
    <t>702-07-TECHNICENTER</t>
  </si>
  <si>
    <t>702-07-TROCHA_R</t>
  </si>
  <si>
    <t>702-07-TRZEPALKA_R</t>
  </si>
  <si>
    <t>702-07-TURKOWSKI_W</t>
  </si>
  <si>
    <t>702-07-WALCZYK_P</t>
  </si>
  <si>
    <t>702-07-WESOLE_FRELKI</t>
  </si>
  <si>
    <t>702-07-WHITE_NOTE</t>
  </si>
  <si>
    <t>702-07-WICZOK_S</t>
  </si>
  <si>
    <t>702-07-WIECEK_A</t>
  </si>
  <si>
    <t>702-07-WOFAM</t>
  </si>
  <si>
    <t>702-07-WOJNILOWICZ_R</t>
  </si>
  <si>
    <t>702-07-WOJTOWICZ_P</t>
  </si>
  <si>
    <t>702-07-WRZASK_J</t>
  </si>
  <si>
    <t>702-07-WTORKOWSKI_N</t>
  </si>
  <si>
    <t>702-07-ZABA_B</t>
  </si>
  <si>
    <t>702-07-ZAJAC_MILEWSKI</t>
  </si>
  <si>
    <t>702-07-ZAWIDNIAK_K</t>
  </si>
  <si>
    <t>702-07-ZOWORKA_T</t>
  </si>
  <si>
    <t>702-08-AK_WORLDS</t>
  </si>
  <si>
    <t>702-08-AMS_TRANS</t>
  </si>
  <si>
    <t>702-08-BEST_PRALNIA</t>
  </si>
  <si>
    <t>702-08-BEST_QUALITY</t>
  </si>
  <si>
    <t>702-08-BINARIKS</t>
  </si>
  <si>
    <t>702-08-CENTRUM_INWEST_GROUP</t>
  </si>
  <si>
    <t>702-08-CONSONANCE</t>
  </si>
  <si>
    <t>702-08-CONSONANCE_SOLUTIONS</t>
  </si>
  <si>
    <t>702-08-G_MOMENTS</t>
  </si>
  <si>
    <t>702-08-HAPACK</t>
  </si>
  <si>
    <t>702-08-KVI</t>
  </si>
  <si>
    <t>702-08-LOGOLINE</t>
  </si>
  <si>
    <t>702-08-M5_TECHNOLOGY</t>
  </si>
  <si>
    <t>702-08-MK_LIMITED</t>
  </si>
  <si>
    <t>702-08-MS_INVESTMENTS</t>
  </si>
  <si>
    <t>702-08-OSNOVA</t>
  </si>
  <si>
    <t>702-08-POLIGREEN</t>
  </si>
  <si>
    <t>702-08-PRO_SANIT</t>
  </si>
  <si>
    <t>702-08-PROMTEHCENTR</t>
  </si>
  <si>
    <t>702-08-SYNTHELIO</t>
  </si>
  <si>
    <t>702-09-A_SKIN</t>
  </si>
  <si>
    <t>702-09-ADAMUS_NIERUCHOMOSCI</t>
  </si>
  <si>
    <t>702-09-BLUE_ARROW</t>
  </si>
  <si>
    <t>702-09-BOSCO</t>
  </si>
  <si>
    <t>702-09-CHMURA_I_PARTNERZY</t>
  </si>
  <si>
    <t>702-09-FARMSYSTEMS</t>
  </si>
  <si>
    <t>702-09-FUNDACJA_PULS</t>
  </si>
  <si>
    <t>702-09-HEALTHY_STORIES</t>
  </si>
  <si>
    <t>702-09-HUBKA</t>
  </si>
  <si>
    <t>702-09-KOMPUTERY_COM_PL</t>
  </si>
  <si>
    <t>702-09-MITORS</t>
  </si>
  <si>
    <t>702-09-POLSKIE_DOMY</t>
  </si>
  <si>
    <t>702-09-PRZYCHODNIA_VIVA</t>
  </si>
  <si>
    <t>702-09-PSK</t>
  </si>
  <si>
    <t>702-09-SKUZA_K</t>
  </si>
  <si>
    <t>702-09-SRD</t>
  </si>
  <si>
    <t>702-09-TAXAIDE</t>
  </si>
  <si>
    <t>702-09-TECH_GROUP</t>
  </si>
  <si>
    <t>702-09-TRZASKA</t>
  </si>
  <si>
    <t>702-09-UNISYSTEMS</t>
  </si>
  <si>
    <t>702-09-WALIOS</t>
  </si>
  <si>
    <t>702-09-WALIOS_SP_KOM</t>
  </si>
  <si>
    <t>702-10-GRUDZIŃSKA</t>
  </si>
  <si>
    <t>702-10-GUENTHER_A</t>
  </si>
  <si>
    <t>702-10-STARPRIM</t>
  </si>
  <si>
    <t>702-11-6CONNEX_INTERNATION</t>
  </si>
  <si>
    <t>702-11-BRAINBOX</t>
  </si>
  <si>
    <t>702-11-DREW_DACHY</t>
  </si>
  <si>
    <t>702-11-DYGAS_A</t>
  </si>
  <si>
    <t>702-11-EER_POLAND</t>
  </si>
  <si>
    <t>702-11-EUROSTEP_POLAND</t>
  </si>
  <si>
    <t>702-11-EUROSTUDENT</t>
  </si>
  <si>
    <t>702-11-FACTRIS</t>
  </si>
  <si>
    <t>702-11-FENBRO</t>
  </si>
  <si>
    <t>702-11-FOLWARSKI</t>
  </si>
  <si>
    <t>702-11-GLAB_D</t>
  </si>
  <si>
    <t>702-11-IGNATOWICZ_L</t>
  </si>
  <si>
    <t>702-11-KASINSKI_K</t>
  </si>
  <si>
    <t>702-11-LITT_COMPANY</t>
  </si>
  <si>
    <t>702-11-MATURALNI</t>
  </si>
  <si>
    <t>702-11-MEANT4</t>
  </si>
  <si>
    <t>702-11-MILOBEDZKI</t>
  </si>
  <si>
    <t>702-11-MM_MEDIC</t>
  </si>
  <si>
    <t>702-11-NIE_MOW_SPKOM</t>
  </si>
  <si>
    <t>702-11-NIE_MOW_SPZOO</t>
  </si>
  <si>
    <t>702-11-PALKER</t>
  </si>
  <si>
    <t>702-11-PATYK_M</t>
  </si>
  <si>
    <t>Maciej Patyk</t>
  </si>
  <si>
    <t>702-11-PIGMENT</t>
  </si>
  <si>
    <t>702-11-POL_FRA</t>
  </si>
  <si>
    <t>702-11-PRZYPRAWIONE</t>
  </si>
  <si>
    <t>PRZYPRAWIONE SPÓŁKA Z OGRANICZONĄ</t>
  </si>
  <si>
    <t>702-11-PURPLE_INVESTMENT</t>
  </si>
  <si>
    <t>STANMONTAGE ELEKTROTECHNIK SPÓŁKA Z OGRANICZONĄ</t>
  </si>
  <si>
    <t>702-11-RADZIVON_M</t>
  </si>
  <si>
    <t>702-11-SOLID_POTENTIAL</t>
  </si>
  <si>
    <t>702-11-SZMIT</t>
  </si>
  <si>
    <t>702-11-TECHWA_TOOLS</t>
  </si>
  <si>
    <t>702-11-TRUCK_CENTER</t>
  </si>
  <si>
    <t>702-11-V&amp;T</t>
  </si>
  <si>
    <t>702-11-VALVULAS</t>
  </si>
  <si>
    <t>702-12</t>
  </si>
  <si>
    <t>703-01-AGAN</t>
  </si>
  <si>
    <t>703-01-F_D_POLSKA</t>
  </si>
  <si>
    <t>F&amp;D POLSKA SPÓŁKA Z OGRANICZONĄ ODPOWIEDZIALNOŚCIĄ</t>
  </si>
  <si>
    <t>703-01-IN_TRADE</t>
  </si>
  <si>
    <t>In Trade Group Sp. z o.o.</t>
  </si>
  <si>
    <t>703-01-MAPLEGREEN</t>
  </si>
  <si>
    <t>Maplegreen Sp. z o.o.</t>
  </si>
  <si>
    <t>703-01-OPLUSTIL</t>
  </si>
  <si>
    <t>703-01-PERŁA</t>
  </si>
  <si>
    <t>Perła Krakowskich Nieruchomości Sp. z o.o.</t>
  </si>
  <si>
    <t>703-01-PONIEWIERSKI</t>
  </si>
  <si>
    <t>Poniewierski Tomasz tcode</t>
  </si>
  <si>
    <t>703-01-SODZAWICZNY</t>
  </si>
  <si>
    <t>Sodzawiczny Tomasz</t>
  </si>
  <si>
    <t>703-01-WŁOSOWICZ</t>
  </si>
  <si>
    <t>Adrian Włosowicz A.R.Agencja</t>
  </si>
  <si>
    <t>703-02-8STARS</t>
  </si>
  <si>
    <t>703-02-AKCENTS_GLOBAL</t>
  </si>
  <si>
    <t>703-02-ATRIA</t>
  </si>
  <si>
    <t>703-02-BELTREND</t>
  </si>
  <si>
    <t>Beltrend Sp. z o.o.</t>
  </si>
  <si>
    <t>703-02-CUSTOM</t>
  </si>
  <si>
    <t>Custom Boats Sp. z o.o.</t>
  </si>
  <si>
    <t>703-02-EDUGROUP</t>
  </si>
  <si>
    <t>Edugroup Sp. z o. o.</t>
  </si>
  <si>
    <t>703-02-FIT_LOVERS</t>
  </si>
  <si>
    <t>703-02-GOKA_GROUP</t>
  </si>
  <si>
    <t>703-02-INNSPIRE</t>
  </si>
  <si>
    <t>703-02-IVASHCHENKO_V</t>
  </si>
  <si>
    <t>Volodymyr Ivashchenko</t>
  </si>
  <si>
    <t>703-02-JUSTYN</t>
  </si>
  <si>
    <t>Justyn Trade Sp. z o.o.</t>
  </si>
  <si>
    <t>703-02-KRAJ_DO_ŻYCIA</t>
  </si>
  <si>
    <t>FUNDACJA CHARYTATYWNA "KRAJ DO ŻYCIA"</t>
  </si>
  <si>
    <t>703-02-MAGESTAR</t>
  </si>
  <si>
    <t>703-02-MAGIC_IMAGE</t>
  </si>
  <si>
    <t>703-02-MILLENERGII</t>
  </si>
  <si>
    <t>*ILL*NERGII SPÓŁKA Z OGRANICZONĄ</t>
  </si>
  <si>
    <t>703-02-NEW_FOOD_SOLUTIONS</t>
  </si>
  <si>
    <t>703-02-OSN</t>
  </si>
  <si>
    <t>OSN Construction Group Sp. z o.o.</t>
  </si>
  <si>
    <t>703-02-SANE</t>
  </si>
  <si>
    <t>703-02-SLKG</t>
  </si>
  <si>
    <t>703-02-TORUS</t>
  </si>
  <si>
    <t xml:space="preserve">Torus Notus Sp. z o.o. </t>
  </si>
  <si>
    <t>703-02-WELLOCK</t>
  </si>
  <si>
    <t>703-02-WOLST</t>
  </si>
  <si>
    <t>703-03-ATAMANIV</t>
  </si>
  <si>
    <t>Sofiia Atamaniv</t>
  </si>
  <si>
    <t>703-03-BUYERPOL</t>
  </si>
  <si>
    <t>BUYERPOL SPÓŁKA Z OGRANICZONĄ ODPOWIEDZIALNOŚCIĄ</t>
  </si>
  <si>
    <t>703-03-KOT_V</t>
  </si>
  <si>
    <t>703-03-LOGOLINE</t>
  </si>
  <si>
    <t>703-03-POTEREK_M</t>
  </si>
  <si>
    <t>703-03-SOLOGUB</t>
  </si>
  <si>
    <t>Olga Sologub</t>
  </si>
  <si>
    <t>703-04-_SALO</t>
  </si>
  <si>
    <t>Ivan Salo</t>
  </si>
  <si>
    <t>703-04-_SOLDATENKO</t>
  </si>
  <si>
    <t>Viktoriia Soldatenko</t>
  </si>
  <si>
    <t>703-04-5C</t>
  </si>
  <si>
    <t>703-04-ADAMCZYK_B</t>
  </si>
  <si>
    <t>703-04-ADLA</t>
  </si>
  <si>
    <t>703-04-ANDRUKH</t>
  </si>
  <si>
    <t>Ihor Andrukh</t>
  </si>
  <si>
    <t>703-04-ANDRUSHCHENKO</t>
  </si>
  <si>
    <t>Kateryna Andrushchenko</t>
  </si>
  <si>
    <t>703-04-ASTAPRIME</t>
  </si>
  <si>
    <t>703-04-ATAMANIV</t>
  </si>
  <si>
    <t>703-04-AVIARYANAU</t>
  </si>
  <si>
    <t>Dzianis Aviaryanau</t>
  </si>
  <si>
    <t>703-04-BALUK_N</t>
  </si>
  <si>
    <t>703-04-BARAŃSKI</t>
  </si>
  <si>
    <t>703-04-BASENKO</t>
  </si>
  <si>
    <t>Sofiya Basenko</t>
  </si>
  <si>
    <t>703-04-BEST_SPACE</t>
  </si>
  <si>
    <t>703-04-BEZDOSHCHUK</t>
  </si>
  <si>
    <t>Oksana Bezdoshchuk</t>
  </si>
  <si>
    <t>703-04-BEZRUKOV</t>
  </si>
  <si>
    <t>Pavlo Bezrukov</t>
  </si>
  <si>
    <t>703-04-BIELSKYI</t>
  </si>
  <si>
    <t>Sergii Bielskyi</t>
  </si>
  <si>
    <t>703-04-BOCHENEK</t>
  </si>
  <si>
    <t>703-04-BOCHULIAK</t>
  </si>
  <si>
    <t>Volodymyr Bochuliak</t>
  </si>
  <si>
    <t>703-04-BODEIKO</t>
  </si>
  <si>
    <t>Yaroslav Bodeiko</t>
  </si>
  <si>
    <t>703-04-BODNAR</t>
  </si>
  <si>
    <t>ROSTYSLAV BODNAR</t>
  </si>
  <si>
    <t>703-04-BOIKO</t>
  </si>
  <si>
    <t>Daria Boiko</t>
  </si>
  <si>
    <t>703-04-BOKOVYY</t>
  </si>
  <si>
    <t>Andriy Bokovyy</t>
  </si>
  <si>
    <t>703-04-BRAINLY</t>
  </si>
  <si>
    <t>703-04-BUDNYI</t>
  </si>
  <si>
    <t>Volodymyr Budnyi</t>
  </si>
  <si>
    <t>703-04-BURIAK</t>
  </si>
  <si>
    <t>Yevhen Buriak</t>
  </si>
  <si>
    <t>703-04-BURTNYK</t>
  </si>
  <si>
    <t>Roman Burtnyk</t>
  </si>
  <si>
    <t>703-04-BW_CORPORATE</t>
  </si>
  <si>
    <t>BW Corporate Services sp.z o.o.</t>
  </si>
  <si>
    <t>703-04-CHAYKIVSKYY</t>
  </si>
  <si>
    <t>Taras Chaykivskyy</t>
  </si>
  <si>
    <t>703-04-CHEREVATA</t>
  </si>
  <si>
    <t>Yuliia Cherevata</t>
  </si>
  <si>
    <t>703-04-CHERNETSOV_Y</t>
  </si>
  <si>
    <t>703-04-CHYZH</t>
  </si>
  <si>
    <t>Roksolana Chyzh</t>
  </si>
  <si>
    <t>703-04-CITYFY</t>
  </si>
  <si>
    <t>703-04-DAVYDENKO_I</t>
  </si>
  <si>
    <t>703-04-DELIASOFT</t>
  </si>
  <si>
    <t>703-04-DEY</t>
  </si>
  <si>
    <t>Volodymyr Dey</t>
  </si>
  <si>
    <t>703-04-DIDINOV</t>
  </si>
  <si>
    <t>Maksym Didinov</t>
  </si>
  <si>
    <t>703-04-DMYTRYSHYN</t>
  </si>
  <si>
    <t>Serhii Dmytryshyn</t>
  </si>
  <si>
    <t>703-04-DOLIA</t>
  </si>
  <si>
    <t>Roman Dolia</t>
  </si>
  <si>
    <t>703-04-DULNYAVKA</t>
  </si>
  <si>
    <t>Lesya Dulnyavka</t>
  </si>
  <si>
    <t>703-04-EXPANSION</t>
  </si>
  <si>
    <t>703-04-FUNDACJA_HEARTY</t>
  </si>
  <si>
    <t>703-04-GALATA</t>
  </si>
  <si>
    <t>Khrystyna Galata</t>
  </si>
  <si>
    <t>703-04-GOLOBORODKO</t>
  </si>
  <si>
    <t>Nataliia Goloborodko</t>
  </si>
  <si>
    <t>703-04-GORBENKO</t>
  </si>
  <si>
    <t>Oleksandr Gorbenko</t>
  </si>
  <si>
    <t>703-04-HARAHULIA</t>
  </si>
  <si>
    <t>Iryna Harahulia</t>
  </si>
  <si>
    <t>703-04-HAZDA</t>
  </si>
  <si>
    <t>Marta Hazda</t>
  </si>
  <si>
    <t>703-04-HILIAZOV</t>
  </si>
  <si>
    <t>Oleksandr Hiliazov</t>
  </si>
  <si>
    <t>703-04-HITSKAYLO</t>
  </si>
  <si>
    <t>Lyudmyla Hitskaylo</t>
  </si>
  <si>
    <t>703-04-HLYVA</t>
  </si>
  <si>
    <t>Bohdan Hlyva</t>
  </si>
  <si>
    <t>703-04-HORBACHOV</t>
  </si>
  <si>
    <t>ANDRII HORBACHOV</t>
  </si>
  <si>
    <t>703-04-HUDZ</t>
  </si>
  <si>
    <t>Marta Hudz</t>
  </si>
  <si>
    <t>703-04-ILINA</t>
  </si>
  <si>
    <t>Svitlana Ilina</t>
  </si>
  <si>
    <t>703-04-IMPLEX</t>
  </si>
  <si>
    <t>IMPLEX SPÓŁKA Z OGRANICZONĄ ODPOWIEDZIALNOŚCIĄ</t>
  </si>
  <si>
    <t>703-04-IVAKHIV</t>
  </si>
  <si>
    <t>Bohdan Ivakhiv</t>
  </si>
  <si>
    <t>703-04-IVAKHIV_K</t>
  </si>
  <si>
    <t>Khrystyna Ivakhiv</t>
  </si>
  <si>
    <t>703-04-IVANOV</t>
  </si>
  <si>
    <t>Oleksandr Ivanov</t>
  </si>
  <si>
    <t>703-04-IVASIUTA</t>
  </si>
  <si>
    <t>Mykola Ivasiuta</t>
  </si>
  <si>
    <t>703-04-KARAKASHIAN</t>
  </si>
  <si>
    <t>Gaiane Karakashian</t>
  </si>
  <si>
    <t>703-04-KARPIUK</t>
  </si>
  <si>
    <t>Anatolii Karpiuk</t>
  </si>
  <si>
    <t>703-04-KERTIS</t>
  </si>
  <si>
    <t>703-04-KHMELIARCHUK</t>
  </si>
  <si>
    <t>Iustyna Khmeliarchuk</t>
  </si>
  <si>
    <t>703-04-KHODAKIVSKYI_A</t>
  </si>
  <si>
    <t>703-04-KHOMA</t>
  </si>
  <si>
    <t>OLEH KHOMA</t>
  </si>
  <si>
    <t>703-04-KHYZHAK</t>
  </si>
  <si>
    <t>Roksolana Khyzhak</t>
  </si>
  <si>
    <t>703-04-KITOVA</t>
  </si>
  <si>
    <t>Marharyta Kitova</t>
  </si>
  <si>
    <t>703-04-KLIEVTSOV</t>
  </si>
  <si>
    <t>Illia Klievtsov</t>
  </si>
  <si>
    <t>703-04-KLYMENKO_</t>
  </si>
  <si>
    <t>Olena Klymenko</t>
  </si>
  <si>
    <t>703-04-KOLOMIIETS</t>
  </si>
  <si>
    <t>Yevhenii Kolomiiets</t>
  </si>
  <si>
    <t>703-04-KOLOSVIT</t>
  </si>
  <si>
    <t>KOLOSVIT SPÓŁKA Z OGRANICZONĄ ODPOWIEDZIALNOŚCIĄ</t>
  </si>
  <si>
    <t>703-04-KONKOV</t>
  </si>
  <si>
    <t>Andrii Konkov</t>
  </si>
  <si>
    <t>703-04-KONKOVA_D</t>
  </si>
  <si>
    <t>Daria Konkova</t>
  </si>
  <si>
    <t>703-04-KONSTANTYNOV</t>
  </si>
  <si>
    <t>Vladyslav Konstantynov</t>
  </si>
  <si>
    <t>703-04-KORMYLO</t>
  </si>
  <si>
    <t>Oksana Kormylo</t>
  </si>
  <si>
    <t>703-04-KOS</t>
  </si>
  <si>
    <t>Marta Kos</t>
  </si>
  <si>
    <t>703-04-KOVALENKO</t>
  </si>
  <si>
    <t>Bohdan Kovalenko</t>
  </si>
  <si>
    <t>703-04-KOZAK_O</t>
  </si>
  <si>
    <t>Oksana Kozak</t>
  </si>
  <si>
    <t>703-04-KRUT</t>
  </si>
  <si>
    <t>Nataliia Krut</t>
  </si>
  <si>
    <t>703-04-KULCHYTSKY</t>
  </si>
  <si>
    <t>703-04-KUSHCHAK</t>
  </si>
  <si>
    <t>Mariana Kushchak</t>
  </si>
  <si>
    <t>703-04-KUTSIY</t>
  </si>
  <si>
    <t>Yuriy Kutsiy</t>
  </si>
  <si>
    <t>703-04-KYRYCHKOV</t>
  </si>
  <si>
    <t>Yaroslav Kyrychkov</t>
  </si>
  <si>
    <t>703-04-KYSELOV</t>
  </si>
  <si>
    <t>Yevhen Kyselov</t>
  </si>
  <si>
    <t>703-04-LATOUR</t>
  </si>
  <si>
    <t>703-04-LEVYTSKYI</t>
  </si>
  <si>
    <t>Bohdan Levytskyi</t>
  </si>
  <si>
    <t>703-04-LUNHA</t>
  </si>
  <si>
    <t>Yuliia Lunha</t>
  </si>
  <si>
    <t>703-04-LUPYNIS</t>
  </si>
  <si>
    <t>Iryna Lupynis</t>
  </si>
  <si>
    <t>703-04-LVIVSKYI</t>
  </si>
  <si>
    <t>Yaroslav Lvivskyi</t>
  </si>
  <si>
    <t>703-04-MAKHOVA</t>
  </si>
  <si>
    <t>PRZEDSIĘBIORSTWO PRODUKCYJNO-USŁUGOWO-HANDLOWE</t>
  </si>
  <si>
    <t>703-04-MALTSEVA</t>
  </si>
  <si>
    <t>Yuliia Maltseva</t>
  </si>
  <si>
    <t>703-04-MANACHYN</t>
  </si>
  <si>
    <t>Igor Manachyn</t>
  </si>
  <si>
    <t>703-04-MARTYNIUK</t>
  </si>
  <si>
    <t>Andrii Martyniuk</t>
  </si>
  <si>
    <t>703-04-MATIISHYN</t>
  </si>
  <si>
    <t>Yuliia Matiishyn</t>
  </si>
  <si>
    <t>703-04-MATSIBOKH</t>
  </si>
  <si>
    <t>Pavlo Matsibokh</t>
  </si>
  <si>
    <t>703-04-MATVIISHYN</t>
  </si>
  <si>
    <t>Tetiana Matviishyn</t>
  </si>
  <si>
    <t>703-04-MELNYK</t>
  </si>
  <si>
    <t>IHOR MELNYK</t>
  </si>
  <si>
    <t>703-04-MERLEHAN</t>
  </si>
  <si>
    <t>Brian Merlehan</t>
  </si>
  <si>
    <t>703-04-MESHCHAN</t>
  </si>
  <si>
    <t>Kateryna Meshchan</t>
  </si>
  <si>
    <t>703-04-MXM_PRODUCTION_HOUSE</t>
  </si>
  <si>
    <t>703-04-MYKHAILYSHCHUK</t>
  </si>
  <si>
    <t>Olga Mykhailyshchuk</t>
  </si>
  <si>
    <t>703-04-MYSAK</t>
  </si>
  <si>
    <t>Liubomyr Mysak</t>
  </si>
  <si>
    <t>703-04-MYSLITSKA</t>
  </si>
  <si>
    <t>Olena Myslitska</t>
  </si>
  <si>
    <t>703-04-N_IX_POLAND</t>
  </si>
  <si>
    <t>N-IX POLAND SPÓŁKA Z OGRANICZONĄ</t>
  </si>
  <si>
    <t>703-04-NAHAIENKO</t>
  </si>
  <si>
    <t>Valerii Nahaienko</t>
  </si>
  <si>
    <t>703-04-NAVROTSKA</t>
  </si>
  <si>
    <t>Iuliia Navrotska</t>
  </si>
  <si>
    <t>703-04-NOHA</t>
  </si>
  <si>
    <t>Yuliia Noha</t>
  </si>
  <si>
    <t>703-04-NOVOSAD</t>
  </si>
  <si>
    <t>Mariana Novosad</t>
  </si>
  <si>
    <t>703-04-NYCHYPORENKO</t>
  </si>
  <si>
    <t>Olha Nychyporenko</t>
  </si>
  <si>
    <t>703-04-OLEKHA</t>
  </si>
  <si>
    <t>Solomiya Olekha</t>
  </si>
  <si>
    <t>703-04-OLIIARNYK</t>
  </si>
  <si>
    <t>Mariana Oliiarnyk</t>
  </si>
  <si>
    <t>703-04-OPLUSTIL</t>
  </si>
  <si>
    <t>703-04-OPLUSTIL_M</t>
  </si>
  <si>
    <t>703-04-OPRYSK</t>
  </si>
  <si>
    <t>Sofiia Oprysk</t>
  </si>
  <si>
    <t>703-04-OVCHARENKO</t>
  </si>
  <si>
    <t>Vitaliy Ovcharenko</t>
  </si>
  <si>
    <t>703-04-PENKALLA_K</t>
  </si>
  <si>
    <t>703-04-PENKOV</t>
  </si>
  <si>
    <t>Yaroslav Penkov</t>
  </si>
  <si>
    <t>703-04-PERFILIEV</t>
  </si>
  <si>
    <t>Andrii Perfiliev</t>
  </si>
  <si>
    <t>703-04-PHENOMENA_SPK</t>
  </si>
  <si>
    <t>703-04-PIKULYK</t>
  </si>
  <si>
    <t>Rostyslav Pikulyk</t>
  </si>
  <si>
    <t>703-04-PISKOVETS</t>
  </si>
  <si>
    <t>Kyrylo Piskovets</t>
  </si>
  <si>
    <t>703-04-PIVEN</t>
  </si>
  <si>
    <t>Vitalii Piven</t>
  </si>
  <si>
    <t>703-04-POLANO_MEBLE</t>
  </si>
  <si>
    <t>POLANO MEBLE SPÓŁKA Z OGRANICZONĄ</t>
  </si>
  <si>
    <t>703-04-PRINTBOX</t>
  </si>
  <si>
    <t>PRINTBOX SPÓŁKA Z OGRANICZONĄ ODPOWIEDZIALNOŚCIĄ</t>
  </si>
  <si>
    <t>703-04-PRODAN</t>
  </si>
  <si>
    <t>Vladyslav Prodan</t>
  </si>
  <si>
    <t>703-04-PRYSTAIKO</t>
  </si>
  <si>
    <t>Taras Prystaiko</t>
  </si>
  <si>
    <t>703-04-PRYTULA</t>
  </si>
  <si>
    <t>Ivan Prytula</t>
  </si>
  <si>
    <t>703-04-PS_CONCEPT</t>
  </si>
  <si>
    <t>PS CONCEPT SPÓŁKA Z OGRANICZONĄ ODPOWIEDZIALNOŚCIĄ</t>
  </si>
  <si>
    <t>703-04-ROHIV</t>
  </si>
  <si>
    <t>Kateryna Rohiv</t>
  </si>
  <si>
    <t>703-04-RUZHYTSKA</t>
  </si>
  <si>
    <t>Halyna Ruzhytska</t>
  </si>
  <si>
    <t>703-04-SADOVA</t>
  </si>
  <si>
    <t>Anastasiia Sadova</t>
  </si>
  <si>
    <t>703-04-SASNYK</t>
  </si>
  <si>
    <t>Kateryna Sasnyk</t>
  </si>
  <si>
    <t>703-04-SAVOSTYTSKYI_A</t>
  </si>
  <si>
    <t>703-04-SDK_SYSTEMS</t>
  </si>
  <si>
    <t>SDK-SYSTEMS SPÓŁKA Z OGRANICZONĄ</t>
  </si>
  <si>
    <t>703-04-SENCHAK</t>
  </si>
  <si>
    <t>Volodymyr Senchak</t>
  </si>
  <si>
    <t>703-04-SENYK</t>
  </si>
  <si>
    <t>Valentyn Senyk</t>
  </si>
  <si>
    <t>703-04-SHCHERBAN</t>
  </si>
  <si>
    <t>Taras Shcherban</t>
  </si>
  <si>
    <t>703-04-SHKOLYK_</t>
  </si>
  <si>
    <t>Khrystyna Shkolyk</t>
  </si>
  <si>
    <t>703-04-SHKOLYK_O</t>
  </si>
  <si>
    <t>Oleksiy Shkolyk</t>
  </si>
  <si>
    <t>703-04-SHKRUPSKYI</t>
  </si>
  <si>
    <t>703-04-SHOVKOPLYAS</t>
  </si>
  <si>
    <t>Oleksiy Shovkoplyas</t>
  </si>
  <si>
    <t>703-04-SHULHA</t>
  </si>
  <si>
    <t>Uliana Shulha</t>
  </si>
  <si>
    <t>703-04-SHULIAKIVSKYI</t>
  </si>
  <si>
    <t>Yevhen Shuliakivskyi</t>
  </si>
  <si>
    <t>703-04-SHYNKARENKO_D</t>
  </si>
  <si>
    <t>Dmytro Shynkarenko</t>
  </si>
  <si>
    <t>703-04-SKALSKI</t>
  </si>
  <si>
    <t>703-04-SKRYPNYK</t>
  </si>
  <si>
    <t>Oleh Skrypnyk</t>
  </si>
  <si>
    <t>703-04-SLIPCHENKO</t>
  </si>
  <si>
    <t>Vladyslav Slipchenko</t>
  </si>
  <si>
    <t>703-04-SLIUSARCHUK</t>
  </si>
  <si>
    <t>Roman Sliusarchuk</t>
  </si>
  <si>
    <t>703-04-SLOBODA</t>
  </si>
  <si>
    <t>Khrystyna-Mariia Sloboda</t>
  </si>
  <si>
    <t>703-04-SMARTL</t>
  </si>
  <si>
    <t>703-04-SMIKH</t>
  </si>
  <si>
    <t>Olena Smikh</t>
  </si>
  <si>
    <t>703-04-SMIZHAK</t>
  </si>
  <si>
    <t>Yana Smizhak</t>
  </si>
  <si>
    <t>703-04-SMOK</t>
  </si>
  <si>
    <t>Ihor Smok</t>
  </si>
  <si>
    <t>703-04-SNIHUR</t>
  </si>
  <si>
    <t>Solomiia Snihur</t>
  </si>
  <si>
    <t>703-04-SOKYRA</t>
  </si>
  <si>
    <t>Yurii Sokyra</t>
  </si>
  <si>
    <t>703-04-SOLOVII</t>
  </si>
  <si>
    <t>Vladyslav Solovii</t>
  </si>
  <si>
    <t>703-04-STAKHNIV</t>
  </si>
  <si>
    <t>Lesia Stakhniv</t>
  </si>
  <si>
    <t>703-04-STARLIGHT</t>
  </si>
  <si>
    <t>703-04-STEKH</t>
  </si>
  <si>
    <t>Oksana Stekh</t>
  </si>
  <si>
    <t>703-04-STETSIAK</t>
  </si>
  <si>
    <t>Sviatoslav Stetsiak</t>
  </si>
  <si>
    <t>703-04-STRIGID_</t>
  </si>
  <si>
    <t>Strigid Sp. z o.o.</t>
  </si>
  <si>
    <t>703-04-STRIUCHKOV</t>
  </si>
  <si>
    <t>Oleksandr Striuchkov</t>
  </si>
  <si>
    <t>703-04-SUKHARIEV</t>
  </si>
  <si>
    <t>Oleksandr Sukhariev</t>
  </si>
  <si>
    <t>703-04-SUKHARIEVA</t>
  </si>
  <si>
    <t>Olha Sukharieva</t>
  </si>
  <si>
    <t>703-04-SUSKYI</t>
  </si>
  <si>
    <t>Yurii Suskyi</t>
  </si>
  <si>
    <t>703-04-SYDORIAK</t>
  </si>
  <si>
    <t>Vira Sydoriak</t>
  </si>
  <si>
    <t>703-04-SYMKO</t>
  </si>
  <si>
    <t>Olha Symko</t>
  </si>
  <si>
    <t>703-04-SYNYTSIA</t>
  </si>
  <si>
    <t>Solomiia Synytsia</t>
  </si>
  <si>
    <t>703-04-TALAN</t>
  </si>
  <si>
    <t>Yevhen Talan</t>
  </si>
  <si>
    <t>703-04-TARYANYK</t>
  </si>
  <si>
    <t>Yuliya Taryanyk</t>
  </si>
  <si>
    <t>703-04-TAXAIDE</t>
  </si>
  <si>
    <t>703-04-TELISHEVSKYI</t>
  </si>
  <si>
    <t>Roman Telishevskyi</t>
  </si>
  <si>
    <t>703-04-TERESHKIN</t>
  </si>
  <si>
    <t>Mykyta Tereshkin</t>
  </si>
  <si>
    <t>703-04-TERESHKO</t>
  </si>
  <si>
    <t>Oksana Tereshko</t>
  </si>
  <si>
    <t>703-04-TERTYSHNYY</t>
  </si>
  <si>
    <t>VIKTOR TERTYSHNYY</t>
  </si>
  <si>
    <t>703-04-TIKKA</t>
  </si>
  <si>
    <t>Daria Tikka</t>
  </si>
  <si>
    <t>703-04-TOMYN</t>
  </si>
  <si>
    <t>Iuliia Tomyn</t>
  </si>
  <si>
    <t>703-04-TOVSTIAK</t>
  </si>
  <si>
    <t>Oksana Tovstiak</t>
  </si>
  <si>
    <t>703-04-TOVSTIAK_T</t>
  </si>
  <si>
    <t>Taras Tovstiak</t>
  </si>
  <si>
    <t>703-04-TRADYCJE</t>
  </si>
  <si>
    <t>703-04-TRETIAK</t>
  </si>
  <si>
    <t>Khrystyna Tretiak</t>
  </si>
  <si>
    <t>703-04-TSOPA</t>
  </si>
  <si>
    <t>Ruslan Tsopa</t>
  </si>
  <si>
    <t>703-04-USHKALOV_K</t>
  </si>
  <si>
    <t>703-04-VALVULAS</t>
  </si>
  <si>
    <t>703-04-VEDETSKA</t>
  </si>
  <si>
    <t>Liudmyla Vedetska</t>
  </si>
  <si>
    <t>703-04-VORZHEVA</t>
  </si>
  <si>
    <t>Yuliya Vorzheva</t>
  </si>
  <si>
    <t>703-04-VYSHEGORODSKIKH</t>
  </si>
  <si>
    <t>Marina Vyshegorodskikh</t>
  </si>
  <si>
    <t>703-04-WANDA</t>
  </si>
  <si>
    <t>703-04-WIDE_LANE</t>
  </si>
  <si>
    <t>703-04-WIDERA_M</t>
  </si>
  <si>
    <t>703-04-WOTAR</t>
  </si>
  <si>
    <t>WOTAR SPÓŁKA Z OGRANICZONĄ ODPOWIEDZIALNOŚCIĄ</t>
  </si>
  <si>
    <t>703-04-YEVSEIENKO</t>
  </si>
  <si>
    <t>Vasyl Yevseienko</t>
  </si>
  <si>
    <t>703-04-YURAS</t>
  </si>
  <si>
    <t>Olha Yuras</t>
  </si>
  <si>
    <t>703-04-YUROV</t>
  </si>
  <si>
    <t>Andrii Yurov</t>
  </si>
  <si>
    <t>703-04-ZABENKO</t>
  </si>
  <si>
    <t>Petro Zabenko</t>
  </si>
  <si>
    <t>703-04-ZHUKOV</t>
  </si>
  <si>
    <t>Mykhailo Zhukov</t>
  </si>
  <si>
    <t>703-04-ZORIA</t>
  </si>
  <si>
    <t>Oksana Zoria</t>
  </si>
  <si>
    <t>703-05-OBORSKI</t>
  </si>
  <si>
    <t>703-05-OPLUSTIL_M</t>
  </si>
  <si>
    <t>703-05-SKROK_R</t>
  </si>
  <si>
    <t>703-06-MIGAS_M</t>
  </si>
  <si>
    <t>EuroCraft Polska Magdalena Migas</t>
  </si>
  <si>
    <t>703-06-PRODEST_GROUP</t>
  </si>
  <si>
    <t>PRODEST GROUP SPÓŁKA Z OGRANICZONĄ</t>
  </si>
  <si>
    <t>703-06-PROPLAYERS</t>
  </si>
  <si>
    <t>PROPLAYERS SPÓŁKA Z OGRANICZONĄ ODPOWIEDZIALNOŚCIĄ</t>
  </si>
  <si>
    <t>703-06-SCALIA</t>
  </si>
  <si>
    <t>703-06-WADAS_J</t>
  </si>
  <si>
    <t>KW Hairdresser Jakub Wadas</t>
  </si>
  <si>
    <t>703-08</t>
  </si>
  <si>
    <t>703-09-DGP</t>
  </si>
  <si>
    <t>703-09-MAMATIUSUPOV_D</t>
  </si>
  <si>
    <t>703-09-MITORS</t>
  </si>
  <si>
    <t>703-10</t>
  </si>
  <si>
    <t>703-12</t>
  </si>
  <si>
    <t>703-13</t>
  </si>
  <si>
    <t>704-01-!NIEOKREŚLONY!</t>
  </si>
  <si>
    <t>!NIEOKREŚLONY!</t>
  </si>
  <si>
    <t>704-01-A+V</t>
  </si>
  <si>
    <t>704-01-A+V_KOM</t>
  </si>
  <si>
    <t>704-01-AGAN</t>
  </si>
  <si>
    <t>704-01-ALICJA_CZUCHAJOWSKA_</t>
  </si>
  <si>
    <t xml:space="preserve">Alicja Czuchajowska </t>
  </si>
  <si>
    <t>704-01-ALLIANCE</t>
  </si>
  <si>
    <t>704-01-AMATEC</t>
  </si>
  <si>
    <t>704-01-ANACIK_KRYZA</t>
  </si>
  <si>
    <t>704-01-BAJOR</t>
  </si>
  <si>
    <t>704-01-BHL</t>
  </si>
  <si>
    <t>SILVERHORN SPÓŁKA Z OGRANICZONĄ ODPOWIEDZIALNOŚCIĄ</t>
  </si>
  <si>
    <t>704-01-BIERNACKI</t>
  </si>
  <si>
    <t>704-01-BLACKPOOL</t>
  </si>
  <si>
    <t>704-01-BLAK_M</t>
  </si>
  <si>
    <t>704-01-BRYKSY</t>
  </si>
  <si>
    <t>704-01-BRYKSY_GRANIT</t>
  </si>
  <si>
    <t>704-01-BRYKSY_M2</t>
  </si>
  <si>
    <t>704-01-CHMURA</t>
  </si>
  <si>
    <t>704-01-COPERNIC_BLACK</t>
  </si>
  <si>
    <t>704-01-COPERNIC_GO</t>
  </si>
  <si>
    <t>704-01-CWIECZEK_R</t>
  </si>
  <si>
    <t>704-01-CZYSCIOCH_TECH</t>
  </si>
  <si>
    <t>704-01-DRUKARNIA_ANCZYCA</t>
  </si>
  <si>
    <t>DRUKARNIA WYDAWNICZA IM W.L. ANCZYCA SPÓŁKA</t>
  </si>
  <si>
    <t>704-01-DYGAS_A</t>
  </si>
  <si>
    <t>704-01-ELSTEAD_LIGHTING</t>
  </si>
  <si>
    <t>704-01-EMPIRE_MEDIA</t>
  </si>
  <si>
    <t>704-01-FABRYKA_ETYKIET</t>
  </si>
  <si>
    <t>704-01-FORKLOG</t>
  </si>
  <si>
    <t>704-01-GRUDZIŃSKA</t>
  </si>
  <si>
    <t>704-01-HIDDENDATA</t>
  </si>
  <si>
    <t>704-01-JAMROZY_J</t>
  </si>
  <si>
    <t>Justyna Talaga  AIT</t>
  </si>
  <si>
    <t>704-01-KABERO</t>
  </si>
  <si>
    <t>KABERO SPÓŁKA Z OGRANICZONĄ ODPOWIEDZIALNOŚCIĄ</t>
  </si>
  <si>
    <t>704-01-KERTIS</t>
  </si>
  <si>
    <t>704-01-KIELTYKA_A</t>
  </si>
  <si>
    <t>704-01-KLEJDYSZ</t>
  </si>
  <si>
    <t>704-01-KOSIOROWSKI</t>
  </si>
  <si>
    <t>704-01-KULCHYTSKY</t>
  </si>
  <si>
    <t>704-01-LAST_MILE</t>
  </si>
  <si>
    <t>704-01-LEDWON</t>
  </si>
  <si>
    <t>704-01-MADEJ_ŁUKASZ</t>
  </si>
  <si>
    <t>704-01-MAR_GREG</t>
  </si>
  <si>
    <t>704-01-MARCINKOWSKI_M</t>
  </si>
  <si>
    <t>704-01-MARKOWICZ</t>
  </si>
  <si>
    <t>704-01-MASLANKA_R</t>
  </si>
  <si>
    <t>704-01-MASTER_CARE</t>
  </si>
  <si>
    <t>704-01-MAZUREK_KATARZYNA</t>
  </si>
  <si>
    <t>Mazurek Katarzyna</t>
  </si>
  <si>
    <t>704-01-MEGA</t>
  </si>
  <si>
    <t>704-01-MERIT_POLAND</t>
  </si>
  <si>
    <t>Merit Poland Sp. z o.o.</t>
  </si>
  <si>
    <t>704-01-MISERANTE</t>
  </si>
  <si>
    <t>704-01-MLYNARCZYK_K</t>
  </si>
  <si>
    <t>704-01-MOSÓR_D</t>
  </si>
  <si>
    <t>Mosór Danuta</t>
  </si>
  <si>
    <t>704-01-NIE_MOW_SPKOM</t>
  </si>
  <si>
    <t>704-01-NLM</t>
  </si>
  <si>
    <t>704-01-OBROK</t>
  </si>
  <si>
    <t>704-01-OPEN_UP_SP__KOM</t>
  </si>
  <si>
    <t>704-01-OPS_CARE</t>
  </si>
  <si>
    <t>Ops.care Sp z o.o. w likwidacji</t>
  </si>
  <si>
    <t>704-01-PACIOREK</t>
  </si>
  <si>
    <t>704-01-PALEJ_M</t>
  </si>
  <si>
    <t>704-01-PASTERNAK</t>
  </si>
  <si>
    <t>704-01-PIGMENT</t>
  </si>
  <si>
    <t>704-01-PROMANN</t>
  </si>
  <si>
    <t>704-01-PROMOAGENCY</t>
  </si>
  <si>
    <t>704-01-PROMOHOLDING_SALES</t>
  </si>
  <si>
    <t>704-01-PROMOHOLDING_SERVICE</t>
  </si>
  <si>
    <t>704-01-PROMOSOFTWARE_</t>
  </si>
  <si>
    <t>704-01-PROSTACKI</t>
  </si>
  <si>
    <t>704-01-PRZENZAK</t>
  </si>
  <si>
    <t>704-01-RAMP_NETWORK</t>
  </si>
  <si>
    <t>704-01-SANECKI_KOWALIK</t>
  </si>
  <si>
    <t>"SANECKI KOWALIK FILIPCOVÁ KANCELARIA RADCÓW</t>
  </si>
  <si>
    <t>704-01-SAPIENCY</t>
  </si>
  <si>
    <t>704-01-SEMPER_K</t>
  </si>
  <si>
    <t>Karolina Semper</t>
  </si>
  <si>
    <t>704-01-SIETE</t>
  </si>
  <si>
    <t>704-01-SMARTL</t>
  </si>
  <si>
    <t>704-01-SOJKA_M</t>
  </si>
  <si>
    <t>704-01-SOSNOWSKI</t>
  </si>
  <si>
    <t>704-01-STI_SPK</t>
  </si>
  <si>
    <t>704-01-TALAGA</t>
  </si>
  <si>
    <t>704-01-TBS_MALOPOLSKA</t>
  </si>
  <si>
    <t>704-01-TRADYCJE</t>
  </si>
  <si>
    <t>704-01-TRANS_SERWIS</t>
  </si>
  <si>
    <t>704-01-TRANSDOM</t>
  </si>
  <si>
    <t>704-01-TRANSDOM_EU</t>
  </si>
  <si>
    <t>704-01-TRZASKA</t>
  </si>
  <si>
    <t>704-01-TUREK</t>
  </si>
  <si>
    <t>704-01-VETPOL_SP_ZOO</t>
  </si>
  <si>
    <t>704-01-VISIONMATE</t>
  </si>
  <si>
    <t>704-01-WADBUS_</t>
  </si>
  <si>
    <t>"WADBUS WIESŁAW CZERWIEC ZDZISŁAW SŁOWIAK" SPÓŁKA</t>
  </si>
  <si>
    <t>704-01-WODA_MACIEJ</t>
  </si>
  <si>
    <t>704-01-WÓJCIK_MARCELINA_</t>
  </si>
  <si>
    <t>704-01-WROBEL_KLOSOWSKA</t>
  </si>
  <si>
    <t>WRÓBEL-KŁOSOWSKA ANNA</t>
  </si>
  <si>
    <t>704-02-8STARS</t>
  </si>
  <si>
    <t>704-02-ADEMOTION</t>
  </si>
  <si>
    <t>704-02-ATRIA</t>
  </si>
  <si>
    <t>704-02-BADACH</t>
  </si>
  <si>
    <t>704-02-BAŃDO</t>
  </si>
  <si>
    <t>704-02-BE_TRADING</t>
  </si>
  <si>
    <t>704-02-BEDEKO</t>
  </si>
  <si>
    <t>704-02-BENED</t>
  </si>
  <si>
    <t>704-02-BENEFACTOR_</t>
  </si>
  <si>
    <t>704-02-BIOPALIWA</t>
  </si>
  <si>
    <t>704-02-BRZÓZEK</t>
  </si>
  <si>
    <t>704-02-C_GEN</t>
  </si>
  <si>
    <t>704-02-COGITERRA</t>
  </si>
  <si>
    <t>704-02-COSMOSE</t>
  </si>
  <si>
    <t>COSMOSE SPÓŁKA Z OGRANICZONĄ ODPOWIEDZIALNOŚCIĄ</t>
  </si>
  <si>
    <t>704-02-CZABAŃSKI_GAŁUSZYŃSK</t>
  </si>
  <si>
    <t>704-02-CZULEC_B</t>
  </si>
  <si>
    <t>704-02-DIOSTA</t>
  </si>
  <si>
    <t>704-02-DREVAL</t>
  </si>
  <si>
    <t>704-02-DUNOWSKI</t>
  </si>
  <si>
    <t>704-02-DZIOPAK</t>
  </si>
  <si>
    <t>704-02-ECO_LEDS</t>
  </si>
  <si>
    <t>704-02-ECOTEC</t>
  </si>
  <si>
    <t>ECOTEC POLSKA SPÓŁKA Z OGRANICZONĄ</t>
  </si>
  <si>
    <t>704-02-ELLIPSIS_RD</t>
  </si>
  <si>
    <t>704-02-ETIDA</t>
  </si>
  <si>
    <t>704-02-EUROSTUDENT</t>
  </si>
  <si>
    <t>704-02-EXCHANGE</t>
  </si>
  <si>
    <t>704-02-FABRYKA_ENERGII</t>
  </si>
  <si>
    <t>704-02-FILEY</t>
  </si>
  <si>
    <t>704-02-FILLO</t>
  </si>
  <si>
    <t>704-02-FIT_LOVERS</t>
  </si>
  <si>
    <t>704-02-FITLOVERS</t>
  </si>
  <si>
    <t>704-02-FLOWERTRANS</t>
  </si>
  <si>
    <t>704-02-FOLWARSKI</t>
  </si>
  <si>
    <t>704-02-GOSPODARCZYK</t>
  </si>
  <si>
    <t>PAWEŁ GOSPODARCZYK KEEY &amp; MARHEVKA MANAGEMENT</t>
  </si>
  <si>
    <t>704-02-GRANDEUROTRANS</t>
  </si>
  <si>
    <t>704-02-GUGAŁA</t>
  </si>
  <si>
    <t>704-02-HAU_E</t>
  </si>
  <si>
    <t>704-02-HILGROW</t>
  </si>
  <si>
    <t>704-02-IGNATOWICZ_L</t>
  </si>
  <si>
    <t>704-02-INFINICLOUDS</t>
  </si>
  <si>
    <t>704-02-INNSPIRE</t>
  </si>
  <si>
    <t>704-02-INSTROYBEL</t>
  </si>
  <si>
    <t>704-02-IZNAB</t>
  </si>
  <si>
    <t>704-02-JASTRZĘBSKI</t>
  </si>
  <si>
    <t>704-02-JW_COMPANY</t>
  </si>
  <si>
    <t>704-02-KANAFA_S</t>
  </si>
  <si>
    <t>704-02-KARAOSMANOGLU</t>
  </si>
  <si>
    <t>704-02-KARWOWSKI_J</t>
  </si>
  <si>
    <t>704-02-KOCH_A</t>
  </si>
  <si>
    <t>704-02-KREO</t>
  </si>
  <si>
    <t>704-02-KUKULSKI</t>
  </si>
  <si>
    <t>704-02-KUZIEMSKA_N</t>
  </si>
  <si>
    <t>704-02-KVI</t>
  </si>
  <si>
    <t>704-02-LAVASTER</t>
  </si>
  <si>
    <t>LAVASTER SPÓŁKA Z OGRANICZONĄ ODPOWIEDZIALNOŚCIĄ</t>
  </si>
  <si>
    <t>704-02-LIFE</t>
  </si>
  <si>
    <t>704-02-MASTER_CARE_PS</t>
  </si>
  <si>
    <t>704-02-MS_INVESTMENTS</t>
  </si>
  <si>
    <t>704-02-NASSO</t>
  </si>
  <si>
    <t>704-02-OSNOVA</t>
  </si>
  <si>
    <t>704-02-PIKTOREX</t>
  </si>
  <si>
    <t>704-02-PORĘBSKI</t>
  </si>
  <si>
    <t>704-02-RAK</t>
  </si>
  <si>
    <t>704-02-RARO</t>
  </si>
  <si>
    <t>RARO SPÓŁKA Z OGRANICZONĄ ODPOWIEDZIALNOŚCIĄ</t>
  </si>
  <si>
    <t>704-02-RDE_EUROPE</t>
  </si>
  <si>
    <t>704-02-RENT_STEEL</t>
  </si>
  <si>
    <t>704-02-RETALWS</t>
  </si>
  <si>
    <t>704-02-ROMANSKI_R</t>
  </si>
  <si>
    <t>704-02-SADHANA</t>
  </si>
  <si>
    <t>704-02-SADOWSKI</t>
  </si>
  <si>
    <t>704-02-SCIEPKO_D</t>
  </si>
  <si>
    <t>704-02-SEMENOV</t>
  </si>
  <si>
    <t>704-02-SLOTA</t>
  </si>
  <si>
    <t>704-02-SOSNOWSKA_A</t>
  </si>
  <si>
    <t>704-02-STEEL_GOOD</t>
  </si>
  <si>
    <t>704-02-SUPERSONIC</t>
  </si>
  <si>
    <t>704-02-SZCZUPAŁ</t>
  </si>
  <si>
    <t>704-02-SZOSTAK</t>
  </si>
  <si>
    <t>704-02-SZTYBER</t>
  </si>
  <si>
    <t>704-02-TINA_VALERDI</t>
  </si>
  <si>
    <t>704-02-TORUS</t>
  </si>
  <si>
    <t>704-02-VAV_TRANS</t>
  </si>
  <si>
    <t>704-02-VELYCHKO</t>
  </si>
  <si>
    <t>704-02-VGC</t>
  </si>
  <si>
    <t>VGC SPÓŁKA Z OGRANICZONĄ ODPOWIEDZIALNOŚCIĄ</t>
  </si>
  <si>
    <t>704-02-VIKING</t>
  </si>
  <si>
    <t>704-02-VISIONLITE</t>
  </si>
  <si>
    <t>704-02-WARSAWJS</t>
  </si>
  <si>
    <t>704-02-WELLTEAM</t>
  </si>
  <si>
    <t>704-02-WICHOWSKA</t>
  </si>
  <si>
    <t>704-02-ZAK_P</t>
  </si>
  <si>
    <t>704-02-ZETTAISOFT</t>
  </si>
  <si>
    <t>704-02-ZIZER</t>
  </si>
  <si>
    <t>704-03-!NIEOKREŚLONY!</t>
  </si>
  <si>
    <t>704-03-AVICOLD</t>
  </si>
  <si>
    <t>AVICOLD SPÓŁKA JAWNA RYCHLIK P.K.M.J. RUCKA M.</t>
  </si>
  <si>
    <t>704-03-BAJACZYK</t>
  </si>
  <si>
    <t>Bajaczyk Martyna</t>
  </si>
  <si>
    <t>704-03-BARANSKA_M</t>
  </si>
  <si>
    <t>704-03-BARTYNA</t>
  </si>
  <si>
    <t>704-03-BODZIOCH</t>
  </si>
  <si>
    <t>704-03-BRAINBOX</t>
  </si>
  <si>
    <t>704-03-BRODZIK_P</t>
  </si>
  <si>
    <t>Paweł Brodzik</t>
  </si>
  <si>
    <t>704-03-BUJAK_K</t>
  </si>
  <si>
    <t>704-03-BUYERPOL</t>
  </si>
  <si>
    <t>704-03-CHWISTEK_L</t>
  </si>
  <si>
    <t>704-03-CZAICKI</t>
  </si>
  <si>
    <t>704-03-CZARNIK</t>
  </si>
  <si>
    <t>704-03-DZIK_M</t>
  </si>
  <si>
    <t>704-03-E_WOOD</t>
  </si>
  <si>
    <t>704-03-EFFECTIVE</t>
  </si>
  <si>
    <t>704-03-ELEKS</t>
  </si>
  <si>
    <t>704-03-FENBRO</t>
  </si>
  <si>
    <t>704-03-FIAŁEK</t>
  </si>
  <si>
    <t>William Fiałek</t>
  </si>
  <si>
    <t>704-03-GLAZER</t>
  </si>
  <si>
    <t>Glazer Gabriela</t>
  </si>
  <si>
    <t>704-03-HIRON</t>
  </si>
  <si>
    <t>Hiron Sp. z o.o. w likwidacji</t>
  </si>
  <si>
    <t>704-03-INSZURY</t>
  </si>
  <si>
    <t>704-03-KAPLITA</t>
  </si>
  <si>
    <t>704-03-KIEREPKA</t>
  </si>
  <si>
    <t>Digital Keyframe Dawid Kierepka</t>
  </si>
  <si>
    <t>704-03-KLIKA_TECH</t>
  </si>
  <si>
    <t>KLIKA TECH spółka z ograniczoną odpowiedzialnością</t>
  </si>
  <si>
    <t>704-03-KOSMIDER_K</t>
  </si>
  <si>
    <t>704-03-KOŚCIELNY</t>
  </si>
  <si>
    <t>Konrad Felicjan Kościelny</t>
  </si>
  <si>
    <t>704-03-KUBIK_K</t>
  </si>
  <si>
    <t>704-03-KURKOWSKA_K</t>
  </si>
  <si>
    <t>704-03-MACKIEWICZ</t>
  </si>
  <si>
    <t>704-03-MARCHWINSKI_M</t>
  </si>
  <si>
    <t>704-03-MIALSZYGROSZ_Z</t>
  </si>
  <si>
    <t>704-03-MONIPOL</t>
  </si>
  <si>
    <t>704-03-MUROŃ</t>
  </si>
  <si>
    <t>Muroń Bogda</t>
  </si>
  <si>
    <t>704-03-NINKAT</t>
  </si>
  <si>
    <t>704-03-NYKIEL_M</t>
  </si>
  <si>
    <t>704-03-ORZEŁ</t>
  </si>
  <si>
    <t>Orzeł Ewelina</t>
  </si>
  <si>
    <t>704-03-PATRUŚ</t>
  </si>
  <si>
    <t>Patruś Krystyna</t>
  </si>
  <si>
    <t>704-03-PIELA</t>
  </si>
  <si>
    <t>Piela Justyna</t>
  </si>
  <si>
    <t>704-03-POTEREK_M</t>
  </si>
  <si>
    <t>704-03-POWERFIELDS</t>
  </si>
  <si>
    <t>704-03-PRAGACZ</t>
  </si>
  <si>
    <t>Pragacz Barbara BGM</t>
  </si>
  <si>
    <t>704-03-PUCIA</t>
  </si>
  <si>
    <t>Pucia Michał</t>
  </si>
  <si>
    <t>704-03-PYKA</t>
  </si>
  <si>
    <t>RADOSŁAW PYKA</t>
  </si>
  <si>
    <t>704-03-QWINDOWS</t>
  </si>
  <si>
    <t>704-03-RETTINGER</t>
  </si>
  <si>
    <t>704-03-ROMANEK_W</t>
  </si>
  <si>
    <t>704-03-ROZENBAJGER</t>
  </si>
  <si>
    <t>704-03-SALAMON</t>
  </si>
  <si>
    <t>704-03-SELPERKOT</t>
  </si>
  <si>
    <t>704-03-SENEO</t>
  </si>
  <si>
    <t>SENEO Sp. z o.o.</t>
  </si>
  <si>
    <t>704-03-SNINVEST</t>
  </si>
  <si>
    <t>704-03-SONDEJ</t>
  </si>
  <si>
    <t>Sondej Krystyna</t>
  </si>
  <si>
    <t>704-03-STANKIEWICZ_P</t>
  </si>
  <si>
    <t>704-03-STEPNIAK_K</t>
  </si>
  <si>
    <t>704-03-SUCCESSFUL</t>
  </si>
  <si>
    <t>704-03-SZALACHA</t>
  </si>
  <si>
    <t>704-03-SZEZPANIK_B</t>
  </si>
  <si>
    <t>BIURO RACHUNKOWE - Beata Szczepanik</t>
  </si>
  <si>
    <t>704-03-TARASAU_D</t>
  </si>
  <si>
    <t>704-03-THUNDERMARK</t>
  </si>
  <si>
    <t>704-03-UNIWERSYTET_RZESZOWS</t>
  </si>
  <si>
    <t>UNIWERSYTET RZESZOWSKI</t>
  </si>
  <si>
    <t>704-03-VATSYK</t>
  </si>
  <si>
    <t>704-03-VETPOL_SP_ZOO</t>
  </si>
  <si>
    <t>704-03-VVM_TRADING</t>
  </si>
  <si>
    <t>704-03-WADBUS_</t>
  </si>
  <si>
    <t>WADBUS WIESŁAW CZERWIEC ZDZISŁAW SŁOWIAK SPÓŁKA</t>
  </si>
  <si>
    <t>704-03-WALCZAK_T</t>
  </si>
  <si>
    <t>704-03-WIGLUSZ</t>
  </si>
  <si>
    <t>704-03-WM_LOGISTIC</t>
  </si>
  <si>
    <t>704-03-WOJTOWICZ_J</t>
  </si>
  <si>
    <t>704-03-ZABOROWSKI</t>
  </si>
  <si>
    <t>BART MUSIC LIBRARY BARTŁOMIEJ ZABOROWSKI</t>
  </si>
  <si>
    <t>704-04-!NIEOKREŚLONY!</t>
  </si>
  <si>
    <t>704-04-BLUE_ARROW</t>
  </si>
  <si>
    <t>704-04-BOCHENEK</t>
  </si>
  <si>
    <t>704-04-CONSONANCE</t>
  </si>
  <si>
    <t>704-04-CZECHOWSKI</t>
  </si>
  <si>
    <t>ITWorks Mariusz Czechowski</t>
  </si>
  <si>
    <t>704-04-DHC</t>
  </si>
  <si>
    <t>704-04-EKN</t>
  </si>
  <si>
    <t>704-04-EMPIRE_MEDIA</t>
  </si>
  <si>
    <t>704-04-FLOWERTRANS</t>
  </si>
  <si>
    <t>704-04-HUT_PLUS_SP__Z_O_O_</t>
  </si>
  <si>
    <t>704-04-KOLOSVIT</t>
  </si>
  <si>
    <t>704-04-LATOUR</t>
  </si>
  <si>
    <t>LATOUR SPÓŁKA Z OGRANICZONĄ ODPOWIEDZIALNOŚCIĄ</t>
  </si>
  <si>
    <t>704-04-MAKHOVA</t>
  </si>
  <si>
    <t>704-04-MAŚLIŃSKA</t>
  </si>
  <si>
    <t>Outsourcing kadry płace Katarzyna Maślińska</t>
  </si>
  <si>
    <t>704-04-MAZUREK_K</t>
  </si>
  <si>
    <t>Katarzyna Mazurek KMazursky</t>
  </si>
  <si>
    <t>704-04-MK_LIMITED</t>
  </si>
  <si>
    <t>704-04-MROŻEK</t>
  </si>
  <si>
    <t>Magdalena Mrożek</t>
  </si>
  <si>
    <t>704-04-N_IX_POLAND</t>
  </si>
  <si>
    <t>704-04-NOWAK_N</t>
  </si>
  <si>
    <t>NowTax Natalia Nowak</t>
  </si>
  <si>
    <t>704-04-PRODEST_GROUP</t>
  </si>
  <si>
    <t>704-04-RAPORT_KASOWY</t>
  </si>
  <si>
    <t>704-04-SINOMA_SP__Z_O_O_</t>
  </si>
  <si>
    <t>704-04-SZELĄG</t>
  </si>
  <si>
    <t>Agnieszka Szeląg</t>
  </si>
  <si>
    <t>704-04-TSYLITSYNSKA_O</t>
  </si>
  <si>
    <t>ProBalance OKSANA TSYLITSYNSKA</t>
  </si>
  <si>
    <t>704-04-VALVULAS</t>
  </si>
  <si>
    <t>704-04-VIKING</t>
  </si>
  <si>
    <t>704-04-WOJ_TAX</t>
  </si>
  <si>
    <t>WOJ-TAX SPÓŁKA Z OGRANICZONĄ ODPOWIEDZIALNOŚCIĄ</t>
  </si>
  <si>
    <t>704-06-6CONNEX_INTERNATION</t>
  </si>
  <si>
    <t>704-06-ADAMCZYK_B</t>
  </si>
  <si>
    <t>704-06-AGNIESZKA_PLETI</t>
  </si>
  <si>
    <t>704-06-AMATEC</t>
  </si>
  <si>
    <t>704-06-ANIK_UNION</t>
  </si>
  <si>
    <t>ANIK UNION SPÓŁKA Z OGRANICZONĄ ODPOWIEDZIALNOŚCIĄ</t>
  </si>
  <si>
    <t>704-06-ARKANCE_SYSTEMS</t>
  </si>
  <si>
    <t>704-06-ARWEN</t>
  </si>
  <si>
    <t>704-06-AURORA</t>
  </si>
  <si>
    <t>704-06-BARAŃSKI</t>
  </si>
  <si>
    <t>704-06-BECLOSE</t>
  </si>
  <si>
    <t>704-06-BIELA</t>
  </si>
  <si>
    <t>704-06-BUDMILLER</t>
  </si>
  <si>
    <t>704-06-CHRUSZCZ_B</t>
  </si>
  <si>
    <t>Chruszcz Beata Biuro Rachunkowe</t>
  </si>
  <si>
    <t>704-06-CWIECZEK_M</t>
  </si>
  <si>
    <t>704-06-CWIEKA</t>
  </si>
  <si>
    <t>704-06-CZECHOWSKI_L</t>
  </si>
  <si>
    <t>704-06-DABROWSKI_J</t>
  </si>
  <si>
    <t>704-06-DZIENDZIEL_A</t>
  </si>
  <si>
    <t>704-06-EER_POLAND</t>
  </si>
  <si>
    <t>704-06-ELSTEAD_LIGHTNIG_LTD</t>
  </si>
  <si>
    <t>ELSTEAD LIGHTNIG LIMITED</t>
  </si>
  <si>
    <t>704-06-EMEDICO</t>
  </si>
  <si>
    <t>704-06-EQT</t>
  </si>
  <si>
    <t>704-06-FEDEROWICZ_P</t>
  </si>
  <si>
    <t>704-06-GLOWINSKA_E</t>
  </si>
  <si>
    <t>704-06-GÓRALSKI</t>
  </si>
  <si>
    <t>704-06-GRYCH</t>
  </si>
  <si>
    <t>704-06-HF_STUDIO</t>
  </si>
  <si>
    <t>704-06-HOLD_CO_KKEM</t>
  </si>
  <si>
    <t>704-06-ILNICKI</t>
  </si>
  <si>
    <t>704-06-JANOWSKA</t>
  </si>
  <si>
    <t>704-06-JASKULSKI</t>
  </si>
  <si>
    <t>704-06-KEANE_S</t>
  </si>
  <si>
    <t>704-06-KLEJDYSZ</t>
  </si>
  <si>
    <t>704-06-KLUB_STRZELNICA</t>
  </si>
  <si>
    <t>704-06-KŁOS_W</t>
  </si>
  <si>
    <t>704-06-KOLBER</t>
  </si>
  <si>
    <t>704-06-KOLODZIEJSKI</t>
  </si>
  <si>
    <t>704-06-KOTOWSKA_GRZESIAK</t>
  </si>
  <si>
    <t>704-06-KOZIOŁJ</t>
  </si>
  <si>
    <t>704-06-KOZOK_R</t>
  </si>
  <si>
    <t>704-06-KRUK_A</t>
  </si>
  <si>
    <t>704-06-KRUPSINSKI_M</t>
  </si>
  <si>
    <t>704-06-KUŁAGA</t>
  </si>
  <si>
    <t>704-06-KURCZAB</t>
  </si>
  <si>
    <t>704-06-LEANCE_SPC_2</t>
  </si>
  <si>
    <t>704-06-MANIJAK</t>
  </si>
  <si>
    <t>Karol Manijak</t>
  </si>
  <si>
    <t>704-06-MATURALNI</t>
  </si>
  <si>
    <t>704-06-MAXIMA_GROUP</t>
  </si>
  <si>
    <t>704-06-MAXIMA_LIGHT_SPK</t>
  </si>
  <si>
    <t>704-06-MESONICA</t>
  </si>
  <si>
    <t>704-06-MICHALCZYK_B</t>
  </si>
  <si>
    <t>704-06-MIKOŁAJCZYK</t>
  </si>
  <si>
    <t>704-06-MXM_PRODUCTION_HOUSE</t>
  </si>
  <si>
    <t>704-06-NASER</t>
  </si>
  <si>
    <t>704-06-NEOMESSE_SPK</t>
  </si>
  <si>
    <t>704-06-NIE_MOW_SPZOO</t>
  </si>
  <si>
    <t>704-06-NOWAK_</t>
  </si>
  <si>
    <t>704-06-NOWAKOWSKA_M</t>
  </si>
  <si>
    <t>704-06-OPEN</t>
  </si>
  <si>
    <t>704-06-OPLUSTIL</t>
  </si>
  <si>
    <t>704-06-ORLOV_M</t>
  </si>
  <si>
    <t>Mikhail Orlov usługi programistyczne</t>
  </si>
  <si>
    <t>704-06-PACHACZ</t>
  </si>
  <si>
    <t>704-06-PALKER</t>
  </si>
  <si>
    <t>704-06-PARADINA_</t>
  </si>
  <si>
    <t>PARADINA SPÓŁKA Z OGRANICZONĄ ODPOWIEDZIALNOŚCIĄ</t>
  </si>
  <si>
    <t>704-06-PHARMABION</t>
  </si>
  <si>
    <t>704-06-PIEKARCZYK</t>
  </si>
  <si>
    <t>704-06-PILCH_A</t>
  </si>
  <si>
    <t>704-06-PLMED</t>
  </si>
  <si>
    <t>704-06-PLUTA_MATEUSZ</t>
  </si>
  <si>
    <t>704-06-PRZYDATEK</t>
  </si>
  <si>
    <t>704-06-SANETRA</t>
  </si>
  <si>
    <t>704-06-SIKORA</t>
  </si>
  <si>
    <t>704-06-SKRZYNIARZ</t>
  </si>
  <si>
    <t>704-06-SLON_TORBALSKI</t>
  </si>
  <si>
    <t>704-06-SOLID_POTENTIAL</t>
  </si>
  <si>
    <t>704-06-STANUCH</t>
  </si>
  <si>
    <t>704-06-STARBALA_D</t>
  </si>
  <si>
    <t>704-06-STRĄCZYŃSKI</t>
  </si>
  <si>
    <t>704-06-STUDIO_HEBAN</t>
  </si>
  <si>
    <t>704-06-SWOLKIEŃ</t>
  </si>
  <si>
    <t>704-06-TOMANA</t>
  </si>
  <si>
    <t>704-06-TPHU_REAL_ESTATE</t>
  </si>
  <si>
    <t>704-06-TRUCK_CENTER</t>
  </si>
  <si>
    <t>704-06-ULTIMA</t>
  </si>
  <si>
    <t>704-06-VALLEYSHOOTINGRANGE</t>
  </si>
  <si>
    <t>704-06-VALVULAS</t>
  </si>
  <si>
    <t>704-06-VALVULAS_SL</t>
  </si>
  <si>
    <t>704-06-VIZMUS</t>
  </si>
  <si>
    <t>704-06-WIAZEWSKA</t>
  </si>
  <si>
    <t>704-06-WIĄCEK</t>
  </si>
  <si>
    <t>704-06-WÓJTOWICZ_BAŚ</t>
  </si>
  <si>
    <t>704-06-ZBYSZEWSKI</t>
  </si>
  <si>
    <t>704-06-ZWAKA_M</t>
  </si>
  <si>
    <t>704-07-ADHEADS</t>
  </si>
  <si>
    <t>704-07-ANDRIYANTS_V</t>
  </si>
  <si>
    <t>704-07-BAGAN_P</t>
  </si>
  <si>
    <t>704-07-BARBERSHOP_INGLOBAL</t>
  </si>
  <si>
    <t>704-07-BAUART</t>
  </si>
  <si>
    <t>704-07-BINDAS_A</t>
  </si>
  <si>
    <t>704-07-BLUEMATICA</t>
  </si>
  <si>
    <t>704-07-CONSONANCE</t>
  </si>
  <si>
    <t>704-07-CONSONANCE_SOLUTIONS</t>
  </si>
  <si>
    <t>704-07-DZIUBA</t>
  </si>
  <si>
    <t>704-07-ETC_</t>
  </si>
  <si>
    <t>704-07-F_D_POLSKA</t>
  </si>
  <si>
    <t>704-07-FPE</t>
  </si>
  <si>
    <t>704-07-FURNIKO</t>
  </si>
  <si>
    <t>704-07-INTERCORE_MANAGEMENT</t>
  </si>
  <si>
    <t>704-07-KAIM</t>
  </si>
  <si>
    <t>704-07-KAIM_W</t>
  </si>
  <si>
    <t>704-07-KOBA</t>
  </si>
  <si>
    <t>704-07-KREATYWKA</t>
  </si>
  <si>
    <t>704-07-KWANGDUCK</t>
  </si>
  <si>
    <t>704-07-MORAWA</t>
  </si>
  <si>
    <t>704-07-NIE_MOW_SPKOM</t>
  </si>
  <si>
    <t>704-07-OLJASZ</t>
  </si>
  <si>
    <t>704-07-OTODATA_TECHNOLOGIES</t>
  </si>
  <si>
    <t>704-07-OTTO</t>
  </si>
  <si>
    <t>704-07-PIGULA</t>
  </si>
  <si>
    <t>704-07-PREUSS_GMBH</t>
  </si>
  <si>
    <t>Preuss GMBH</t>
  </si>
  <si>
    <t>704-07-REALTALK</t>
  </si>
  <si>
    <t>704-07-REMBIS</t>
  </si>
  <si>
    <t>704-07-SAVCHEV_S</t>
  </si>
  <si>
    <t>704-07-SECWIRE</t>
  </si>
  <si>
    <t>704-07-SHKRUPSKYI_V</t>
  </si>
  <si>
    <t>704-07-SIWIEC</t>
  </si>
  <si>
    <t>704-07-SZADY_M</t>
  </si>
  <si>
    <t>704-07-UVC_POLSKA</t>
  </si>
  <si>
    <t>704-07-VIAVERDE</t>
  </si>
  <si>
    <t>704-07-VIVAD</t>
  </si>
  <si>
    <t>VIVAD SPÓŁKA Z OGRANICZONĄ ODPOWIEDZIALNOŚCIĄ</t>
  </si>
  <si>
    <t>704-07-WOZNIAK_P</t>
  </si>
  <si>
    <t>704-07-ZABRZE_CABLE_FACTORY</t>
  </si>
  <si>
    <t>704-07-ZAYKA</t>
  </si>
  <si>
    <t>704-08-AGRAF</t>
  </si>
  <si>
    <t>704-08-AGRICOMM</t>
  </si>
  <si>
    <t>704-08-AKADEMIA_SZKOLENIOWA</t>
  </si>
  <si>
    <t>704-08-ALP_PARTNERS</t>
  </si>
  <si>
    <t>704-08-ALS_SLAZOK</t>
  </si>
  <si>
    <t>704-08-APARTAMENTY_DWORCOWA</t>
  </si>
  <si>
    <t>704-08-APARTAMENTY_GLIWICE</t>
  </si>
  <si>
    <t>704-08-APELT</t>
  </si>
  <si>
    <t>704-08-ARNDT_J</t>
  </si>
  <si>
    <t>704-08-ARTISTIC_TEAM</t>
  </si>
  <si>
    <t>704-08-AURELUM</t>
  </si>
  <si>
    <t>704-08-BABEL_I</t>
  </si>
  <si>
    <t>704-08-BABELEWSKA_A</t>
  </si>
  <si>
    <t>704-08-BB_BUKOWSKA2</t>
  </si>
  <si>
    <t>704-08-BEC_J</t>
  </si>
  <si>
    <t>704-08-BEDNAREK_O</t>
  </si>
  <si>
    <t>704-08-BELDZIK_K</t>
  </si>
  <si>
    <t>704-08-BIALAS_B</t>
  </si>
  <si>
    <t>704-08-BIDZINSKI_S</t>
  </si>
  <si>
    <t>704-08-BK_JANA_5</t>
  </si>
  <si>
    <t>704-08-BONK_M</t>
  </si>
  <si>
    <t>704-08-BRB_HYDROMONT</t>
  </si>
  <si>
    <t>704-08-BRYK_J</t>
  </si>
  <si>
    <t>704-08-BUTRYM_A</t>
  </si>
  <si>
    <t>704-08-BYKOWSKA_A</t>
  </si>
  <si>
    <t>704-08-DABKUS_G</t>
  </si>
  <si>
    <t>704-08-DEKAER</t>
  </si>
  <si>
    <t>704-08-DELIKATESY_PROFASKA</t>
  </si>
  <si>
    <t>704-08-DG_PARTNERS</t>
  </si>
  <si>
    <t>704-08-DRABEK_P</t>
  </si>
  <si>
    <t>704-08-DUCHNICKI_K</t>
  </si>
  <si>
    <t>704-08-FALFASINSKI_L</t>
  </si>
  <si>
    <t>704-08-FALFASINSKI_W</t>
  </si>
  <si>
    <t>704-08-FLAK_R</t>
  </si>
  <si>
    <t>704-08-FRITSCH_W</t>
  </si>
  <si>
    <t>704-08-GALAZKA_A</t>
  </si>
  <si>
    <t>704-08-GAWLIK_W</t>
  </si>
  <si>
    <t>704-08-GOLAB_K</t>
  </si>
  <si>
    <t>704-08-HINZ_J</t>
  </si>
  <si>
    <t>704-08-HPC_POLGEOL</t>
  </si>
  <si>
    <t>704-08-JANIAK_J</t>
  </si>
  <si>
    <t>704-08-KALUZNY_D</t>
  </si>
  <si>
    <t>704-08-KANCELARIA_PIETKA</t>
  </si>
  <si>
    <t>704-08-KANTORSKI_A</t>
  </si>
  <si>
    <t>704-08-KARCZ_D</t>
  </si>
  <si>
    <t>704-08-KARCZ_T</t>
  </si>
  <si>
    <t>704-08-KARMANSKI_P</t>
  </si>
  <si>
    <t>704-08-KASINSKI_M</t>
  </si>
  <si>
    <t>704-08-KAWALEC_J</t>
  </si>
  <si>
    <t>704-08-KLYTA_M</t>
  </si>
  <si>
    <t>704-08-KNAPIK_S</t>
  </si>
  <si>
    <t>Firma Produkcyjno-Handlowo-Usługowa "AGISTA"</t>
  </si>
  <si>
    <t>704-08-KONTNY_P</t>
  </si>
  <si>
    <t>704-08-KOPACZ_K</t>
  </si>
  <si>
    <t>704-08-KOTKOWSKI_M</t>
  </si>
  <si>
    <t>704-08-KOZIOL_P</t>
  </si>
  <si>
    <t>704-08-KROCZEK_A</t>
  </si>
  <si>
    <t>704-08-KUCEWICZ_J</t>
  </si>
  <si>
    <t>704-08-KUCEWICZ_T</t>
  </si>
  <si>
    <t>704-08-KUKUS_M</t>
  </si>
  <si>
    <t>704-08-KUNA_G</t>
  </si>
  <si>
    <t>704-08-KUPCZAK_B</t>
  </si>
  <si>
    <t>704-08-KUTEK_T</t>
  </si>
  <si>
    <t>704-08-KWIECIEN_A</t>
  </si>
  <si>
    <t>704-08-LA_MIRAGE</t>
  </si>
  <si>
    <t>704-08-LEDWOCH_P</t>
  </si>
  <si>
    <t>704-08-LEDWOCH_S</t>
  </si>
  <si>
    <t>704-08-LIZUREK_T</t>
  </si>
  <si>
    <t>704-08-LOPATA_A</t>
  </si>
  <si>
    <t>704-08-LUKASIK_M</t>
  </si>
  <si>
    <t>704-08-MALKOWSKA_E</t>
  </si>
  <si>
    <t>704-08-MATUC_M</t>
  </si>
  <si>
    <t>704-08-MAZUR_P</t>
  </si>
  <si>
    <t>704-08-MD_ENTERPRISE</t>
  </si>
  <si>
    <t>704-08-MERKEL_M</t>
  </si>
  <si>
    <t>704-08-MERKEL_R</t>
  </si>
  <si>
    <t>704-08-MIKADO</t>
  </si>
  <si>
    <t>704-08-MOJ_T</t>
  </si>
  <si>
    <t>704-08-MROWKA_S</t>
  </si>
  <si>
    <t>704-08-NASTULA_M</t>
  </si>
  <si>
    <t>704-08-NIEDZIELA_B</t>
  </si>
  <si>
    <t>704-08-NIEMIEC_E</t>
  </si>
  <si>
    <t>704-08-NIEMIEC_K</t>
  </si>
  <si>
    <t>704-08-NIZAR_M</t>
  </si>
  <si>
    <t>704-08-NIZAR_W</t>
  </si>
  <si>
    <t>704-08-NOKIELSKI_J</t>
  </si>
  <si>
    <t>704-08-NOWAK_A</t>
  </si>
  <si>
    <t>704-08-NZOZ_STOMATOLOGIA</t>
  </si>
  <si>
    <t>704-08-PACZYNA_D</t>
  </si>
  <si>
    <t>704-08-PADIASEK_M</t>
  </si>
  <si>
    <t>704-08-PASIUT_J</t>
  </si>
  <si>
    <t>P.H.U. "JARKO" mgr inż. Jarosław Pasiut</t>
  </si>
  <si>
    <t>704-08-PATYK_D</t>
  </si>
  <si>
    <t>704-08-PAZDZIOR_S</t>
  </si>
  <si>
    <t>704-08-PIEKARNIA_CUKIERNIA</t>
  </si>
  <si>
    <t>704-08-PIELEWSKI_K</t>
  </si>
  <si>
    <t>704-08-PIOTROWSKI_M</t>
  </si>
  <si>
    <t>704-08-PLUTA_A</t>
  </si>
  <si>
    <t>704-08-POREBSKI_M</t>
  </si>
  <si>
    <t>704-08-PRACOWNIA_STOMATOLOG</t>
  </si>
  <si>
    <t>704-08-PRIMO</t>
  </si>
  <si>
    <t>704-08-PROFASKA_G</t>
  </si>
  <si>
    <t>704-08-PROFASKA_L</t>
  </si>
  <si>
    <t>704-08-PYRZOWSKI_M</t>
  </si>
  <si>
    <t>704-08-PYTLIK_A</t>
  </si>
  <si>
    <t>704-08-PYTLIK_T</t>
  </si>
  <si>
    <t>704-08-REGIUS_AQUA</t>
  </si>
  <si>
    <t>704-08-RUSINEK_M</t>
  </si>
  <si>
    <t>704-08-SC_DATOWATCH</t>
  </si>
  <si>
    <t>704-08-SELWET_A</t>
  </si>
  <si>
    <t>704-08-SKLEP_LEN</t>
  </si>
  <si>
    <t>704-08-SKORKA_A</t>
  </si>
  <si>
    <t>704-08-SKORKA_R</t>
  </si>
  <si>
    <t>704-08-SLAZAK</t>
  </si>
  <si>
    <t>704-08-SLAZOK_M</t>
  </si>
  <si>
    <t>704-08-SLIWA_A</t>
  </si>
  <si>
    <t>704-08-SLIWA_R</t>
  </si>
  <si>
    <t>704-08-SLIWA_W</t>
  </si>
  <si>
    <t>704-08-SLOZOK_M</t>
  </si>
  <si>
    <t>704-08-SOSNA_A</t>
  </si>
  <si>
    <t>704-08-SPALEK_G</t>
  </si>
  <si>
    <t>704-08-SRODA_J</t>
  </si>
  <si>
    <t>704-08-STANEK_J</t>
  </si>
  <si>
    <t>704-08-STEFANSKI_W</t>
  </si>
  <si>
    <t>704-08-STEPIEN_J</t>
  </si>
  <si>
    <t>704-08-STEPIEN_T</t>
  </si>
  <si>
    <t>704-08-STIM_SPJ</t>
  </si>
  <si>
    <t>704-08-STUDZINSKI_P</t>
  </si>
  <si>
    <t>704-08-STYRYLSKI_M</t>
  </si>
  <si>
    <t>704-08-SWIETEK_K</t>
  </si>
  <si>
    <t>704-08-SWISTEK_M</t>
  </si>
  <si>
    <t>704-08-SZKOL_MEDICAL</t>
  </si>
  <si>
    <t>704-08-SZUBERT_D</t>
  </si>
  <si>
    <t>704-08-SZWAGIEL_N</t>
  </si>
  <si>
    <t>704-08-SZYMANEK_G</t>
  </si>
  <si>
    <t>704-08-TAUBE_J</t>
  </si>
  <si>
    <t>704-08-TECHEM_SC</t>
  </si>
  <si>
    <t>704-08-TROCHA_R</t>
  </si>
  <si>
    <t>704-08-TRZEPALKA_R</t>
  </si>
  <si>
    <t>704-08-TURKOWSKI_W</t>
  </si>
  <si>
    <t>704-08-WALCZYK_P</t>
  </si>
  <si>
    <t>704-08-WESOLE_FRELKI</t>
  </si>
  <si>
    <t>704-08-WHITE_NOTE</t>
  </si>
  <si>
    <t>704-08-WICZOK_S</t>
  </si>
  <si>
    <t>704-08-WIECEK_A</t>
  </si>
  <si>
    <t>704-08-WIECZOREK_R</t>
  </si>
  <si>
    <t>HANDEL ART. SPOŻYWCZYMI I TYTONIOWYMI ROMUALDA</t>
  </si>
  <si>
    <t>704-08-WOFAM</t>
  </si>
  <si>
    <t>704-08-WOJNILOWICZ_R</t>
  </si>
  <si>
    <t>704-08-WOJTOWICZ_P</t>
  </si>
  <si>
    <t>704-08-WOZINSKI_K_</t>
  </si>
  <si>
    <t>704-08-WRZASK_J</t>
  </si>
  <si>
    <t>704-08-WTORKOWSKI_N</t>
  </si>
  <si>
    <t>704-08-ZABA_B</t>
  </si>
  <si>
    <t>704-08-ZAJAC_A</t>
  </si>
  <si>
    <t>704-08-ZAJAC_MILEWSKI</t>
  </si>
  <si>
    <t>ZAJĄC G. I MILEWSKI B. SPÓŁKA JAWNA</t>
  </si>
  <si>
    <t>704-08-ZAJAC_P</t>
  </si>
  <si>
    <t>704-08-ZAWIDNIAK_K</t>
  </si>
  <si>
    <t>704-08-ZOWORKA_T</t>
  </si>
  <si>
    <t>704-09-AK_WORLDS</t>
  </si>
  <si>
    <t>704-09-AMS_TRANS</t>
  </si>
  <si>
    <t>704-09-BANASIK</t>
  </si>
  <si>
    <t>704-09-BELTREND</t>
  </si>
  <si>
    <t>704-09-BEST_PRALNIA</t>
  </si>
  <si>
    <t>704-09-BEST_QUALITY</t>
  </si>
  <si>
    <t>704-09-CODECTIVE</t>
  </si>
  <si>
    <t>704-09-COGITERRA</t>
  </si>
  <si>
    <t>704-09-CONSONANCE</t>
  </si>
  <si>
    <t>704-09-CONSONANCE_SOLUTIONS</t>
  </si>
  <si>
    <t>704-09-DREJKA</t>
  </si>
  <si>
    <t>Infinity Consulting Łukasz Drejka</t>
  </si>
  <si>
    <t>704-09-ETIDA</t>
  </si>
  <si>
    <t>704-09-FACTRIS</t>
  </si>
  <si>
    <t>704-09-G_MOMENTS</t>
  </si>
  <si>
    <t>704-09-GOKA_GROUP</t>
  </si>
  <si>
    <t>704-09-GOLDENLIONTRANS</t>
  </si>
  <si>
    <t>704-09-HAPACK</t>
  </si>
  <si>
    <t>704-09-INSTROYBEL</t>
  </si>
  <si>
    <t>704-09-INTERTRANSAUTO</t>
  </si>
  <si>
    <t>704-09-KONIKOVA</t>
  </si>
  <si>
    <t>704-09-KUZIEMSKA_N</t>
  </si>
  <si>
    <t>704-09-KVI</t>
  </si>
  <si>
    <t>704-09-LINDE</t>
  </si>
  <si>
    <t>704-09-LOGISTIC_AUTO_COM</t>
  </si>
  <si>
    <t>704-09-ŁAŃCUCKI</t>
  </si>
  <si>
    <t>704-09-M5_TECHNOLOGY</t>
  </si>
  <si>
    <t>704-09-MAJKUT</t>
  </si>
  <si>
    <t>704-09-MK_LIMITED</t>
  </si>
  <si>
    <t>704-09-NOWE_EUROPEJSKIE_HOR</t>
  </si>
  <si>
    <t>"NOWE EUROPEJSKIE HORYZONTY"</t>
  </si>
  <si>
    <t>704-09-OSNOVA</t>
  </si>
  <si>
    <t>704-09-POLCARBOTRANS</t>
  </si>
  <si>
    <t>704-09-PROMTEHCENTR</t>
  </si>
  <si>
    <t>704-09-PRZEDSTAWICIELST_RMD</t>
  </si>
  <si>
    <t>704-09-ROMANSKI_R</t>
  </si>
  <si>
    <t>704-09-SADHANA</t>
  </si>
  <si>
    <t>704-09-SLKG</t>
  </si>
  <si>
    <t>704-09-STARPRIM</t>
  </si>
  <si>
    <t>704-09-SYNTHELIO</t>
  </si>
  <si>
    <t>704-09-SZEREDA_A</t>
  </si>
  <si>
    <t>704-09-WAALS</t>
  </si>
  <si>
    <t>704-09-WHITEROCK_A</t>
  </si>
  <si>
    <t>704-09-WHITEROCK_ASPK</t>
  </si>
  <si>
    <t>704-09-WOLST</t>
  </si>
  <si>
    <t>704-09-ZSTRANS</t>
  </si>
  <si>
    <t>704-10-A_SKIN</t>
  </si>
  <si>
    <t>704-10-A77</t>
  </si>
  <si>
    <t>704-10-AET</t>
  </si>
  <si>
    <t>704-10-ARCHON</t>
  </si>
  <si>
    <t>704-10-BIEGUN</t>
  </si>
  <si>
    <t>704-10-BIMH</t>
  </si>
  <si>
    <t>704-10-CHMURA_I_PARTNERZY</t>
  </si>
  <si>
    <t>704-10-COPERNIC_CONSTRACTIO</t>
  </si>
  <si>
    <t>704-10-DGP</t>
  </si>
  <si>
    <t>704-10-FIRA_CAPITAL_SP_KOM</t>
  </si>
  <si>
    <t>704-10-FIRA_CAPITAL_SP_Z_OO</t>
  </si>
  <si>
    <t>704-10-FIRA_KREPICKA</t>
  </si>
  <si>
    <t>704-10-FUNDACJA_LUCE</t>
  </si>
  <si>
    <t>704-10-FX_INVESTMENT</t>
  </si>
  <si>
    <t>704-10-HIDDENDATA</t>
  </si>
  <si>
    <t>704-10-JAMROZ_P</t>
  </si>
  <si>
    <t>704-10-JAROSZEWSKI_M</t>
  </si>
  <si>
    <t>704-10-KUNA_A</t>
  </si>
  <si>
    <t>704-10-LUSZCZ_F</t>
  </si>
  <si>
    <t>704-10-MARCINKIEWICZ_J</t>
  </si>
  <si>
    <t>704-10-MORENO_J</t>
  </si>
  <si>
    <t>704-10-PANDA_DEVELOPMENT</t>
  </si>
  <si>
    <t>704-10-PODGORSKI_P</t>
  </si>
  <si>
    <t>704-10-PROMANN</t>
  </si>
  <si>
    <t>704-10-PROMOGIRLS</t>
  </si>
  <si>
    <t>704-10-PSK</t>
  </si>
  <si>
    <t>704-10-PUSH</t>
  </si>
  <si>
    <t>704-10-RACZYNSKI_P</t>
  </si>
  <si>
    <t>704-10-REDMAKERS</t>
  </si>
  <si>
    <t>704-10-SINOMA_SP__Z_O_O_</t>
  </si>
  <si>
    <t>704-10-SKALSKI</t>
  </si>
  <si>
    <t>704-10-SRD</t>
  </si>
  <si>
    <t>704-10-STANKIEWICZ</t>
  </si>
  <si>
    <t>704-10-TABIS_B</t>
  </si>
  <si>
    <t>704-10-TECH_GROUP</t>
  </si>
  <si>
    <t>704-10-TRANS_SERWIS</t>
  </si>
  <si>
    <t>704-10-UNISYSTEMS</t>
  </si>
  <si>
    <t>704-10-WARCHLEWSKA_A</t>
  </si>
  <si>
    <t>704-11-7311799078</t>
  </si>
  <si>
    <t>"ASISO POLSKA" SPÓŁKA Z OGRANICZONĄ</t>
  </si>
  <si>
    <t>704-11-EUROSTEP_POLAND</t>
  </si>
  <si>
    <t>704-11-EUROSTEP_PP</t>
  </si>
  <si>
    <t>704-11-GLAB_D</t>
  </si>
  <si>
    <t>704-11-KASINSKI_K</t>
  </si>
  <si>
    <t>704-11-NAPRAWA</t>
  </si>
  <si>
    <t>704-11-POL_FRA</t>
  </si>
  <si>
    <t>704-11-STARPRIM</t>
  </si>
  <si>
    <t>704-11-STARYK_R</t>
  </si>
  <si>
    <t>704-11-SWIATEK_J</t>
  </si>
  <si>
    <t>704-11-TIVADAR_A</t>
  </si>
  <si>
    <t>704-11-TIVADAR_C</t>
  </si>
  <si>
    <t>704-12-BRAINBOX</t>
  </si>
  <si>
    <t>704-12-CRAGSPORT</t>
  </si>
  <si>
    <t>704-12-DAWID_KORZEŃ</t>
  </si>
  <si>
    <t>Dawid Korzeń</t>
  </si>
  <si>
    <t>704-12-DREW_DACHY</t>
  </si>
  <si>
    <t>704-12-DYGAS_A</t>
  </si>
  <si>
    <t>704-12-EUROSTEP_POLAND</t>
  </si>
  <si>
    <t>704-12-GLAB_D</t>
  </si>
  <si>
    <t>704-12-KASINSKI_K</t>
  </si>
  <si>
    <t>704-12-KRAMARSKA</t>
  </si>
  <si>
    <t>704-12-LEPKOWSKI_P</t>
  </si>
  <si>
    <t>704-12-MEANT4</t>
  </si>
  <si>
    <t>704-12-OWCZAREK_KAJETAN</t>
  </si>
  <si>
    <t>704-12-PATYK_M</t>
  </si>
  <si>
    <t>704-12-PIGMENT</t>
  </si>
  <si>
    <t>704-12-POL_FRA</t>
  </si>
  <si>
    <t>704-12-PORADA</t>
  </si>
  <si>
    <t>704-12-PURPLE_INVESTMENT</t>
  </si>
  <si>
    <t>704-12-ROGOWSKI_A</t>
  </si>
  <si>
    <t>704-12-TRUCK_CENTER</t>
  </si>
  <si>
    <t>704-12-VALVULAS</t>
  </si>
  <si>
    <t>704-12-VILIAI_V</t>
  </si>
  <si>
    <t>704-12-VOLODYMYR_A</t>
  </si>
  <si>
    <t>704-12-WAWRZYNEK_P</t>
  </si>
  <si>
    <t>704-12-ZELINSKA_M</t>
  </si>
  <si>
    <t>704-13</t>
  </si>
  <si>
    <t>Odsetki od leasingu SKUP</t>
  </si>
  <si>
    <t>Leasing Cisco</t>
  </si>
  <si>
    <t>751-1-3-2</t>
  </si>
  <si>
    <t>Leasing Dell</t>
  </si>
  <si>
    <t>751-2</t>
  </si>
  <si>
    <t>Strata ze zbycia inwestycji</t>
  </si>
  <si>
    <t>751-4-2</t>
  </si>
  <si>
    <t>Inne koszty finansowe NKUP</t>
  </si>
  <si>
    <t>751-5</t>
  </si>
  <si>
    <t>Wartość nominalna sprzedanych wierzytelności wł.</t>
  </si>
  <si>
    <t>751-6-2</t>
  </si>
  <si>
    <t>Koszty kapitałowe poza terytorium RP</t>
  </si>
  <si>
    <t>Dywidendy i udziały w zyskach</t>
  </si>
  <si>
    <t>752-1-1</t>
  </si>
  <si>
    <t>752-2-3</t>
  </si>
  <si>
    <t>Odsetki niepodatkowe</t>
  </si>
  <si>
    <t>752-3</t>
  </si>
  <si>
    <t xml:space="preserve"> Zysk ze zbycia inwestycji</t>
  </si>
  <si>
    <t>752-5</t>
  </si>
  <si>
    <t>Inne przychody z operacji finansowych</t>
  </si>
  <si>
    <t>752-6</t>
  </si>
  <si>
    <t>Przychody ze sprzedaży wierzytelności własnych</t>
  </si>
  <si>
    <t>752-7-2</t>
  </si>
  <si>
    <t>Przychody kapitałowe poza terytorium RP</t>
  </si>
  <si>
    <t>761-1-2</t>
  </si>
  <si>
    <t>761-2-1-AARA</t>
  </si>
  <si>
    <t>Aara&amp;Drukplast Sp. z o.o.</t>
  </si>
  <si>
    <t>761-2-1-BIELAŃSKI</t>
  </si>
  <si>
    <t>761-2-1-BMJ</t>
  </si>
  <si>
    <t>BMJ Polska Sp. z o.o.</t>
  </si>
  <si>
    <t>761-2-1-COP_CEWLINO</t>
  </si>
  <si>
    <t>761-2-1-CREON_ZOO</t>
  </si>
  <si>
    <t>Creon</t>
  </si>
  <si>
    <t>761-2-1-CUKIERNIA</t>
  </si>
  <si>
    <t>Cukiernia Krakowska Salon Tortów Artystycznych s.c</t>
  </si>
  <si>
    <t>761-2-1-CZYSCIOCH_TECH</t>
  </si>
  <si>
    <t>LAROG SPÓŁKA Z OGRANICZONĄ ODPOWIEDZIALNOŚCIĄ</t>
  </si>
  <si>
    <t>761-2-1-FITLY</t>
  </si>
  <si>
    <t>761-2-1-FORKLOG</t>
  </si>
  <si>
    <t>761-2-1-IUTUS</t>
  </si>
  <si>
    <t>761-2-1-LIPKA</t>
  </si>
  <si>
    <t>Dariusz Lipka Doradztwo Gospodarcze</t>
  </si>
  <si>
    <t>761-2-1-LOYALTY_SP_Z_O_O</t>
  </si>
  <si>
    <t>Loyalty Sp. z o.o.</t>
  </si>
  <si>
    <t>761-2-1-ŁUKASZUK</t>
  </si>
  <si>
    <t>Lady's Food Truck - Naleśniki S.C. Hanna Łukaszuk</t>
  </si>
  <si>
    <t>761-2-1-MEZYK</t>
  </si>
  <si>
    <t>Goldstreet Spółka z ograniczoną odpowiedzialnością</t>
  </si>
  <si>
    <t>761-2-1-OPLUSTIL</t>
  </si>
  <si>
    <t>761-2-1-PIONIER</t>
  </si>
  <si>
    <t>Pionier Sp. z o.o.</t>
  </si>
  <si>
    <t>761-2-1-PODOLYANY</t>
  </si>
  <si>
    <t>Podolyany Sp. z o.o.</t>
  </si>
  <si>
    <t>761-2-1-STARLIGHT</t>
  </si>
  <si>
    <t>761-2-1-TINES</t>
  </si>
  <si>
    <t>Tines SA</t>
  </si>
  <si>
    <t>761-2-1-TINES_RAILWAY</t>
  </si>
  <si>
    <t>Tines Railway SA</t>
  </si>
  <si>
    <t>761-2-1-TRANS_SERWIS</t>
  </si>
  <si>
    <t>761-2-1-WANDA</t>
  </si>
  <si>
    <t>761-2-10</t>
  </si>
  <si>
    <t>761-2-10-DYGAS_A</t>
  </si>
  <si>
    <t>761-2-10-PIGMENT</t>
  </si>
  <si>
    <t>761-2-11</t>
  </si>
  <si>
    <t>Warszawa-Powiśle</t>
  </si>
  <si>
    <t>761-2-2-ATRIA</t>
  </si>
  <si>
    <t>761-2-2-BEST_ITE</t>
  </si>
  <si>
    <t>761-2-2-BIELAŃSKI</t>
  </si>
  <si>
    <t>761-2-2-BOLLMA</t>
  </si>
  <si>
    <t>761-2-2-BRZOZOWSKI</t>
  </si>
  <si>
    <t>Brzozowski Rafał Consulting</t>
  </si>
  <si>
    <t>761-2-2-DIGITALUS</t>
  </si>
  <si>
    <t>Digitalus Sp. z o.o.</t>
  </si>
  <si>
    <t>761-2-2-DIOSTA</t>
  </si>
  <si>
    <t>761-2-2-GAIDAMOVIC</t>
  </si>
  <si>
    <t>761-2-2-GENIS</t>
  </si>
  <si>
    <t>Genis Company Spółka z o.o.</t>
  </si>
  <si>
    <t>761-2-2-GOKA_GROUP</t>
  </si>
  <si>
    <t>761-2-2-IG_HANDEL</t>
  </si>
  <si>
    <t>761-2-2-INTERGO</t>
  </si>
  <si>
    <t>Intergo Sp. z o.o.</t>
  </si>
  <si>
    <t>761-2-2-KANAFA_S</t>
  </si>
  <si>
    <t>761-2-2-KRASAO</t>
  </si>
  <si>
    <t>Olga Krasa CONSULTING</t>
  </si>
  <si>
    <t>761-2-2-MORGA</t>
  </si>
  <si>
    <t>761-2-2-OSNOVA</t>
  </si>
  <si>
    <t>761-2-2-PAPERHAT</t>
  </si>
  <si>
    <t>Paperhat Poland Sp. z o.o.</t>
  </si>
  <si>
    <t>761-2-2-PAWŁOWSKI</t>
  </si>
  <si>
    <t>761-2-2-PLAYZEON</t>
  </si>
  <si>
    <t>Playzeon Sp. z o.o.</t>
  </si>
  <si>
    <t>761-2-2-POLONICA</t>
  </si>
  <si>
    <t>Polonica Group Sp. z o.o.</t>
  </si>
  <si>
    <t>761-2-2-PRO_FUTUR</t>
  </si>
  <si>
    <t>Pro Futur Sp. z o.o.</t>
  </si>
  <si>
    <t>761-2-2-RADZIVON_M</t>
  </si>
  <si>
    <t>761-2-2-SI_BU_TRANS</t>
  </si>
  <si>
    <t>Si.Bud.Trans Sp. z o.o.</t>
  </si>
  <si>
    <t>761-2-2-SIEJKO</t>
  </si>
  <si>
    <t>Siejko Izabella Izi</t>
  </si>
  <si>
    <t>761-2-2-SLASHBIT</t>
  </si>
  <si>
    <t>Slash Bit Spółka z ograniczoną odpowiedzialnością</t>
  </si>
  <si>
    <t>761-2-2-SM_BUKOVINA</t>
  </si>
  <si>
    <t>761-2-2-SOMEL</t>
  </si>
  <si>
    <t>761-2-2-TRANSPORT_SUPPORT</t>
  </si>
  <si>
    <t>Transport Support Sp. z o.o.</t>
  </si>
  <si>
    <t>761-2-2-VGC</t>
  </si>
  <si>
    <t xml:space="preserve">VGC Sp. z o.o. </t>
  </si>
  <si>
    <t>761-2-2-VISIONLITE</t>
  </si>
  <si>
    <t>761-2-2-W&amp;W_CONSULTING</t>
  </si>
  <si>
    <t>W&amp;W Consulting Sp. z o.o.</t>
  </si>
  <si>
    <t>761-2-2-WARSZAWSKA</t>
  </si>
  <si>
    <t>SYLWIA WARSZAWSKA - WITKOWSKA PROFFICE</t>
  </si>
  <si>
    <t>761-2-2-WOLNE</t>
  </si>
  <si>
    <t>Wolne Sp. zo.o.</t>
  </si>
  <si>
    <t>761-2-2-WOLST</t>
  </si>
  <si>
    <t>761-2-2-ZARZYCKI</t>
  </si>
  <si>
    <t>STANISŁAW ZARZYCKI</t>
  </si>
  <si>
    <t>761-2-2-ZETTAISOFT</t>
  </si>
  <si>
    <t>761-2-3-BIURO</t>
  </si>
  <si>
    <t>Biuro Zleceń Korporacyjnych Sp. z o.o.</t>
  </si>
  <si>
    <t>761-2-3-HIDDENDATA</t>
  </si>
  <si>
    <t>761-2-3-KONIECZKO</t>
  </si>
  <si>
    <t>Konieczko Mateusz</t>
  </si>
  <si>
    <t>761-2-3-LES</t>
  </si>
  <si>
    <t>Leś Alicja Concrea</t>
  </si>
  <si>
    <t>761-2-3-MORGA</t>
  </si>
  <si>
    <t>761-2-3-VETPOL_SP_ZOO</t>
  </si>
  <si>
    <t>761-2-3-VGC</t>
  </si>
  <si>
    <t>761-2-3-WALAS</t>
  </si>
  <si>
    <t>Walas Grzegorz El Gato</t>
  </si>
  <si>
    <t>761-2-4-AGMAR</t>
  </si>
  <si>
    <t>AGMAR SPÓŁKA AKCYJNA</t>
  </si>
  <si>
    <t>761-2-4-BIELAŃSKI</t>
  </si>
  <si>
    <t>761-2-4-BUCHMAN</t>
  </si>
  <si>
    <t>761-2-4-EVOSTIL</t>
  </si>
  <si>
    <t>EVOSTIL SPÓŁKA Z OGRANICZONĄ ODPOWIEDZIALNOŚCIĄ</t>
  </si>
  <si>
    <t>761-2-4-FCE</t>
  </si>
  <si>
    <t>761-2-4-GARBOWSKI_K</t>
  </si>
  <si>
    <t>761-2-4-OBORSKI</t>
  </si>
  <si>
    <t>761-2-4-SPORYSZ_S</t>
  </si>
  <si>
    <t>761-2-4-SYNERGIEBIZ</t>
  </si>
  <si>
    <t>SYNERGIEBIZ HOLDINGS SPÓŁKA Z OGRANICZONĄ</t>
  </si>
  <si>
    <t>761-2-5-BIELAŃSKI</t>
  </si>
  <si>
    <t>761-2-5-ETC_</t>
  </si>
  <si>
    <t>761-2-5-FABRYKA_ETYKIET</t>
  </si>
  <si>
    <t>761-2-5-FORMACJA</t>
  </si>
  <si>
    <t>761-2-5-KISZKURNO</t>
  </si>
  <si>
    <t>761-2-5-KRASAO</t>
  </si>
  <si>
    <t>761-2-5-KUSA_I</t>
  </si>
  <si>
    <t>761-2-5-MOKANU_H</t>
  </si>
  <si>
    <t>761-2-5-MOLLER_T</t>
  </si>
  <si>
    <t>761-2-5-MORAWA</t>
  </si>
  <si>
    <t>761-2-5-OTTO</t>
  </si>
  <si>
    <t>761-2-5-REMOTE</t>
  </si>
  <si>
    <t>Remote Admin Sp. z o.o.</t>
  </si>
  <si>
    <t>761-2-5-SZADY_M</t>
  </si>
  <si>
    <t>761-2-6-FEDRA</t>
  </si>
  <si>
    <t>761-2-6-FLAK_R</t>
  </si>
  <si>
    <t>761-2-6-REFFER_MANAGER</t>
  </si>
  <si>
    <t>761-2-6-TOPTHERM</t>
  </si>
  <si>
    <t>Warszawa-Bielany</t>
  </si>
  <si>
    <t>761-2-7-AURA_1</t>
  </si>
  <si>
    <t>761-2-7-BANASIK</t>
  </si>
  <si>
    <t>761-2-7-BELTREND</t>
  </si>
  <si>
    <t>761-2-7-BIELAŃSKI</t>
  </si>
  <si>
    <t>761-2-7-CENTRUM_INWEST_GROUP</t>
  </si>
  <si>
    <t>761-2-7-CZABAŃSKI_GAŁUSZYŃSK</t>
  </si>
  <si>
    <t>761-2-7-FENIKS</t>
  </si>
  <si>
    <t>761-2-7-FENIX3_</t>
  </si>
  <si>
    <t>Fenix3 Sp. z o.o. S.K.A.</t>
  </si>
  <si>
    <t>761-2-7-GLORIATRANS</t>
  </si>
  <si>
    <t>Gloriatrans Sp. z o.o.</t>
  </si>
  <si>
    <t>761-2-7-KORNAK_TOMASZ</t>
  </si>
  <si>
    <t>761-2-7-LINEKSI</t>
  </si>
  <si>
    <t>Lineksi sp. z o.o.</t>
  </si>
  <si>
    <t>761-2-7-LOGISTIC_AUTO_COM</t>
  </si>
  <si>
    <t>761-2-7-LOGOLINE</t>
  </si>
  <si>
    <t>761-2-7-SADHANA</t>
  </si>
  <si>
    <t>761-2-7-UNI_TRADER</t>
  </si>
  <si>
    <t>UNI TRADER Sp. z o.o.</t>
  </si>
  <si>
    <t>761-2-7-VAV_TRANS</t>
  </si>
  <si>
    <t>761-2-7-VIPCARTRANS</t>
  </si>
  <si>
    <t>761-2-7-VSK_CARGO</t>
  </si>
  <si>
    <t>761-2-7-WOLST</t>
  </si>
  <si>
    <t>761-2-7-ZSTRANS</t>
  </si>
  <si>
    <t>761-2-8-ADAMUS_NIERUCHOMOSCI</t>
  </si>
  <si>
    <t>761-2-8-ALEJA_NIERUCHOMOSCI</t>
  </si>
  <si>
    <t>761-2-8-FUNDACJA_LUCE</t>
  </si>
  <si>
    <t>761-2-8-PANDA_DEVELOPMENT</t>
  </si>
  <si>
    <t>761-3-4</t>
  </si>
  <si>
    <t>Refaktura Strigid</t>
  </si>
  <si>
    <t>761-5</t>
  </si>
  <si>
    <t>Odpisy aktualizujące należności NKUP</t>
  </si>
  <si>
    <t>761-8-10</t>
  </si>
  <si>
    <t>761-8-11</t>
  </si>
  <si>
    <t>761-8-12</t>
  </si>
  <si>
    <t>761-8-9</t>
  </si>
  <si>
    <t>761-9-10</t>
  </si>
  <si>
    <t>761-9-3</t>
  </si>
  <si>
    <t>761-9-9</t>
  </si>
  <si>
    <t>762-10-10</t>
  </si>
  <si>
    <t>762-10-11</t>
  </si>
  <si>
    <t>762-10-12</t>
  </si>
  <si>
    <t>762-10-3</t>
  </si>
  <si>
    <t>762-10-5</t>
  </si>
  <si>
    <t>762-10-7</t>
  </si>
  <si>
    <t>762-10-8</t>
  </si>
  <si>
    <t>762-10-9</t>
  </si>
  <si>
    <t>762-2-1</t>
  </si>
  <si>
    <t>762-2-10</t>
  </si>
  <si>
    <t>762-2-11</t>
  </si>
  <si>
    <t>762-2-12</t>
  </si>
  <si>
    <t>762-2-13</t>
  </si>
  <si>
    <t>ADMIN_HR</t>
  </si>
  <si>
    <t>762-2-14</t>
  </si>
  <si>
    <t>IT_RPA</t>
  </si>
  <si>
    <t>762-2-2</t>
  </si>
  <si>
    <t>762-2-3</t>
  </si>
  <si>
    <t>762-2-4</t>
  </si>
  <si>
    <t>762-2-5</t>
  </si>
  <si>
    <t>762-2-6</t>
  </si>
  <si>
    <t>762-2-7</t>
  </si>
  <si>
    <t>762-2-8</t>
  </si>
  <si>
    <t>762-2-9</t>
  </si>
  <si>
    <t>762-3-1-5C</t>
  </si>
  <si>
    <t>762-3-1-AARA_SPRZEDAŻ</t>
  </si>
  <si>
    <t>Aara Sprzedaż Sp. z o.o.</t>
  </si>
  <si>
    <t>762-3-1-ALLIANCE</t>
  </si>
  <si>
    <t>762-3-1-ASTAPRIME</t>
  </si>
  <si>
    <t>762-3-1-BAJOR</t>
  </si>
  <si>
    <t>762-3-1-BEDNARCZYK</t>
  </si>
  <si>
    <t>762-3-1-BHL</t>
  </si>
  <si>
    <t>762-3-1-BIRNBACH_D</t>
  </si>
  <si>
    <t>762-3-1-BLDG_SPZOO</t>
  </si>
  <si>
    <t>762-3-1-BMJ</t>
  </si>
  <si>
    <t>762-3-1-BOCHENEK</t>
  </si>
  <si>
    <t>762-3-1-BOLEK_P</t>
  </si>
  <si>
    <t>762-3-1-BOZYK</t>
  </si>
  <si>
    <t>762-3-1-COPERNIC_BLACK</t>
  </si>
  <si>
    <t>762-3-1-CREONKOM</t>
  </si>
  <si>
    <t>Creon Sp. z o.o. Sp. k.</t>
  </si>
  <si>
    <t>762-3-1-CZYSCIOCH_TECH</t>
  </si>
  <si>
    <t>762-3-1-DELIASOFT</t>
  </si>
  <si>
    <t>762-3-1-DM_INFRA</t>
  </si>
  <si>
    <t>762-3-1-EDRONE</t>
  </si>
  <si>
    <t>762-3-1-EKN</t>
  </si>
  <si>
    <t>762-3-1-EMPIRE_MEDIA</t>
  </si>
  <si>
    <t>762-3-1-ERIKA</t>
  </si>
  <si>
    <t>762-3-1-FERRIS</t>
  </si>
  <si>
    <t>762-3-1-FITLY</t>
  </si>
  <si>
    <t>762-3-1-FORKLOG</t>
  </si>
  <si>
    <t>762-3-1-GAJDZIŃSKI_K</t>
  </si>
  <si>
    <t>762-3-1-GOLAN_R</t>
  </si>
  <si>
    <t>762-3-1-HOLD_CO_KKEM</t>
  </si>
  <si>
    <t>762-3-1-JEDNAKA_WIOLETA_</t>
  </si>
  <si>
    <t>762-3-1-KAPAŁA</t>
  </si>
  <si>
    <t>762-3-1-KEDYK</t>
  </si>
  <si>
    <t>762-3-1-KLEEN_TEX</t>
  </si>
  <si>
    <t>762-3-1-KSEPKO_D</t>
  </si>
  <si>
    <t>762-3-1-LAST_MILE</t>
  </si>
  <si>
    <t>762-3-1-LIPKA</t>
  </si>
  <si>
    <t>762-3-1-LOYALTY_SP_Z_O_O</t>
  </si>
  <si>
    <t>762-3-1-ŁUKASZUK</t>
  </si>
  <si>
    <t>762-3-1-MADEJ_ŁUKASZ</t>
  </si>
  <si>
    <t>762-3-1-OBROK</t>
  </si>
  <si>
    <t>762-3-1-OPS_CARE</t>
  </si>
  <si>
    <t>762-3-1-PACIOREK</t>
  </si>
  <si>
    <t>762-3-1-PODOLYANY</t>
  </si>
  <si>
    <t>762-3-1-PROMOAGENCY</t>
  </si>
  <si>
    <t>762-3-1-PROMOSOFTWARE_</t>
  </si>
  <si>
    <t>762-3-1-PROMOTRAFFIC</t>
  </si>
  <si>
    <t>762-3-1-RAMP_NETWORK</t>
  </si>
  <si>
    <t>762-3-1-RESIAK</t>
  </si>
  <si>
    <t>762-3-1-ROZUM_M</t>
  </si>
  <si>
    <t>762-3-1-SERAFIN</t>
  </si>
  <si>
    <t>762-3-1-SKALSKI</t>
  </si>
  <si>
    <t>762-3-1-SOJKA_M</t>
  </si>
  <si>
    <t>762-3-1-TINES_RAILWAY</t>
  </si>
  <si>
    <t>762-3-1-TRADYCJE</t>
  </si>
  <si>
    <t>762-3-1-TRANS_SERWIS</t>
  </si>
  <si>
    <t>762-3-1-TRZASKA</t>
  </si>
  <si>
    <t>762-3-1-TUREK</t>
  </si>
  <si>
    <t>762-3-1-USHKALOV_K</t>
  </si>
  <si>
    <t>762-3-1-VISIONMATE</t>
  </si>
  <si>
    <t>762-3-1-VRP</t>
  </si>
  <si>
    <t>762-3-10-ALSTROM</t>
  </si>
  <si>
    <t>762-3-10-DREW_DACHY</t>
  </si>
  <si>
    <t>762-3-10-DYGAS_A</t>
  </si>
  <si>
    <t>762-3-10-EUROSTUDENT</t>
  </si>
  <si>
    <t>762-3-10-JASZCZYK_K</t>
  </si>
  <si>
    <t>762-3-10-LEPKOWSKI_P</t>
  </si>
  <si>
    <t>762-3-10-MAJTA</t>
  </si>
  <si>
    <t>762-3-10-MILOBEDZKI</t>
  </si>
  <si>
    <t>762-3-10-MM_MEDIC</t>
  </si>
  <si>
    <t>762-3-10-NIE_MOW_SPKOM</t>
  </si>
  <si>
    <t>762-3-10-ORSKA_JASIELSKA</t>
  </si>
  <si>
    <t>762-3-10-SLAWEK_P</t>
  </si>
  <si>
    <t>762-3-10-STOCK_HURT</t>
  </si>
  <si>
    <t>762-3-10-TECHWA_TOOLS</t>
  </si>
  <si>
    <t>762-3-10-WALKOWICZ</t>
  </si>
  <si>
    <t>762-3-10-ZAJAC_J</t>
  </si>
  <si>
    <t>762-3-11</t>
  </si>
  <si>
    <t>762-3-2-ADAMCZYK</t>
  </si>
  <si>
    <t>762-3-2-ADEMOTION</t>
  </si>
  <si>
    <t>762-3-2-AKCENTS_GLOBAL</t>
  </si>
  <si>
    <t>762-3-2-ATRIA</t>
  </si>
  <si>
    <t>762-3-2-BAŃDO</t>
  </si>
  <si>
    <t>762-3-2-BASAŁAJ</t>
  </si>
  <si>
    <t>762-3-2-BEEFRAME</t>
  </si>
  <si>
    <t>762-3-2-BEST_ITE</t>
  </si>
  <si>
    <t>762-3-2-BIOPALIWA</t>
  </si>
  <si>
    <t>762-3-2-BRZÓZEK</t>
  </si>
  <si>
    <t>762-3-2-DIOSTA</t>
  </si>
  <si>
    <t>762-3-2-DUTKIEWICZ</t>
  </si>
  <si>
    <t>Dutkiewicz Piotr Autocar</t>
  </si>
  <si>
    <t>762-3-2-DWELL_WELL_01</t>
  </si>
  <si>
    <t>762-3-2-ECO_LEDS</t>
  </si>
  <si>
    <t>762-3-2-EUROSTUDENT</t>
  </si>
  <si>
    <t>762-3-2-FACTRIS</t>
  </si>
  <si>
    <t>762-3-2-FENIX3_</t>
  </si>
  <si>
    <t>762-3-2-FOR_MED</t>
  </si>
  <si>
    <t>762-3-2-FUNDACJA_CUMULUS</t>
  </si>
  <si>
    <t>762-3-2-GAIDAMOVIC</t>
  </si>
  <si>
    <t>762-3-2-GOKA_GROUP</t>
  </si>
  <si>
    <t>762-3-2-GRANDEUROTRANS</t>
  </si>
  <si>
    <t>762-3-2-GREEN_INVESTMENT</t>
  </si>
  <si>
    <t>Green Investment Poland Sp. z o.o.</t>
  </si>
  <si>
    <t>762-3-2-HILIVE_SOLUTION</t>
  </si>
  <si>
    <t>762-3-2-INTERGO</t>
  </si>
  <si>
    <t>762-3-2-KARWOWSKI_J</t>
  </si>
  <si>
    <t>762-3-2-KOCH_A</t>
  </si>
  <si>
    <t>762-3-2-KOLIBER</t>
  </si>
  <si>
    <t>Koło Łowieckie "Koliber"</t>
  </si>
  <si>
    <t>762-3-2-KRASAO</t>
  </si>
  <si>
    <t>762-3-2-KUKULSKI</t>
  </si>
  <si>
    <t>762-3-2-LIDER</t>
  </si>
  <si>
    <t>762-3-2-LUDWIŃSKI</t>
  </si>
  <si>
    <t>762-3-2-MORGA</t>
  </si>
  <si>
    <t>762-3-2-MS_INVESTMENTS</t>
  </si>
  <si>
    <t>762-3-2-NASSO</t>
  </si>
  <si>
    <t>762-3-2-NOWOTKA_M</t>
  </si>
  <si>
    <t>762-3-2-OBORSKI</t>
  </si>
  <si>
    <t>762-3-2-OCEANWIDE</t>
  </si>
  <si>
    <t>762-3-2-OSN</t>
  </si>
  <si>
    <t>762-3-2-PAPERHAT</t>
  </si>
  <si>
    <t>762-3-2-PINKODE</t>
  </si>
  <si>
    <t>762-3-2-PLAYZEON</t>
  </si>
  <si>
    <t>762-3-2-POLONICA</t>
  </si>
  <si>
    <t>762-3-2-PRO_FUTUR</t>
  </si>
  <si>
    <t>762-3-2-RADZAJ</t>
  </si>
  <si>
    <t>Radzaj Magda Finance Consulting</t>
  </si>
  <si>
    <t>762-3-2-RDE_EUROPE</t>
  </si>
  <si>
    <t>762-3-2-RENT_STEEL</t>
  </si>
  <si>
    <t>762-3-2-RHEA</t>
  </si>
  <si>
    <t>762-3-2-RUN_AGRI</t>
  </si>
  <si>
    <t>762-3-2-RUSZCZYK</t>
  </si>
  <si>
    <t xml:space="preserve">Ruszczyk Karol </t>
  </si>
  <si>
    <t>762-3-2-SEMENOV</t>
  </si>
  <si>
    <t>762-3-2-SI_BUD_TRANS</t>
  </si>
  <si>
    <t>762-3-2-SIEJKO</t>
  </si>
  <si>
    <t>762-3-2-SM_BUKOVINA</t>
  </si>
  <si>
    <t>762-3-2-SOSNOWSKA_A</t>
  </si>
  <si>
    <t>762-3-2-SPIŻEWSKI</t>
  </si>
  <si>
    <t>762-3-2-STEEL_GOOD</t>
  </si>
  <si>
    <t>762-3-2-SZCZEPANOWICZ</t>
  </si>
  <si>
    <t>762-3-2-SZCZUPAŁ</t>
  </si>
  <si>
    <t>762-3-2-SZOSTAK</t>
  </si>
  <si>
    <t xml:space="preserve">Szostak Kosma </t>
  </si>
  <si>
    <t>762-3-2-SZOSTAK_A</t>
  </si>
  <si>
    <t>762-3-2-VGC</t>
  </si>
  <si>
    <t>762-3-2-VISIONLITE</t>
  </si>
  <si>
    <t>762-3-2-WARSAWJS</t>
  </si>
  <si>
    <t>762-3-2-WARSZAWSKA</t>
  </si>
  <si>
    <t>762-3-2-WOLNE</t>
  </si>
  <si>
    <t>762-3-2-WRZYSZCZ</t>
  </si>
  <si>
    <t>762-3-2-ZETTAISOFT</t>
  </si>
  <si>
    <t>762-3-3-ADEMOTION</t>
  </si>
  <si>
    <t>762-3-3-ATRIA</t>
  </si>
  <si>
    <t>762-3-3-BAŃDO</t>
  </si>
  <si>
    <t>762-3-3-BAZARNIK</t>
  </si>
  <si>
    <t>762-3-3-BEAUTY_LAB</t>
  </si>
  <si>
    <t>762-3-3-BEDEKO</t>
  </si>
  <si>
    <t>762-3-3-BEEFRAME</t>
  </si>
  <si>
    <t>762-3-3-BENED</t>
  </si>
  <si>
    <t>762-3-3-BEST_HOME</t>
  </si>
  <si>
    <t>762-3-3-BIURO</t>
  </si>
  <si>
    <t>762-3-3-BORKOWSKI_P</t>
  </si>
  <si>
    <t>762-3-3-BRZÓZEK</t>
  </si>
  <si>
    <t>762-3-3-CIASTON_K</t>
  </si>
  <si>
    <t>762-3-3-COLTUM</t>
  </si>
  <si>
    <t>762-3-3-CZULEC_B</t>
  </si>
  <si>
    <t>762-3-3-DROZD_T</t>
  </si>
  <si>
    <t>762-3-3-E_WOOD</t>
  </si>
  <si>
    <t>762-3-3-ECCEPT</t>
  </si>
  <si>
    <t>762-3-3-EFFECTIVE</t>
  </si>
  <si>
    <t>762-3-3-EMAUS</t>
  </si>
  <si>
    <t>762-3-3-ETIDA</t>
  </si>
  <si>
    <t>762-3-3-FILEY</t>
  </si>
  <si>
    <t>762-3-3-FUNDACJA_CUMULUS</t>
  </si>
  <si>
    <t>762-3-3-GAIDAMOVIC</t>
  </si>
  <si>
    <t>762-3-3-GENIS</t>
  </si>
  <si>
    <t>762-3-3-GRANDEUROTRANS</t>
  </si>
  <si>
    <t>762-3-3-INNSPIRE</t>
  </si>
  <si>
    <t>762-3-3-JASTRZĘBSKA_M</t>
  </si>
  <si>
    <t>762-3-3-JUSTYN</t>
  </si>
  <si>
    <t>762-3-3-KARWOWSKI_J</t>
  </si>
  <si>
    <t>762-3-3-KMIOTEK</t>
  </si>
  <si>
    <t>762-3-3-KONIECZKO</t>
  </si>
  <si>
    <t>762-3-3-KOSMIDER_K</t>
  </si>
  <si>
    <t>762-3-3-KUKULSKI</t>
  </si>
  <si>
    <t>762-3-3-KURKOWSKA_K</t>
  </si>
  <si>
    <t>762-3-3-KURKOWSKI_P</t>
  </si>
  <si>
    <t>762-3-3-KVI</t>
  </si>
  <si>
    <t>762-3-3-LEKKI_A</t>
  </si>
  <si>
    <t>762-3-3-ŁUKASZEWICZ</t>
  </si>
  <si>
    <t>762-3-3-MAHAS</t>
  </si>
  <si>
    <t>762-3-3-MASTER_CARE_PS</t>
  </si>
  <si>
    <t>762-3-3-MORGA</t>
  </si>
  <si>
    <t>762-3-3-MOSTOWIK</t>
  </si>
  <si>
    <t>762-3-3-NASSO</t>
  </si>
  <si>
    <t>762-3-3-NYKIEL_M</t>
  </si>
  <si>
    <t>762-3-3-OLENDER_M</t>
  </si>
  <si>
    <t>762-3-3-OPERATOR</t>
  </si>
  <si>
    <t>762-3-3-ORDYNIEC_R</t>
  </si>
  <si>
    <t>762-3-3-OSNOVA</t>
  </si>
  <si>
    <t>762-3-3-OSTOJA</t>
  </si>
  <si>
    <t>Ostoja Sp. z o.o.</t>
  </si>
  <si>
    <t>762-3-3-PERLIŃSKI</t>
  </si>
  <si>
    <t>762-3-3-PŁOCH</t>
  </si>
  <si>
    <t>762-3-3-PORĘBSKI</t>
  </si>
  <si>
    <t>762-3-3-QWINDOWS</t>
  </si>
  <si>
    <t>762-3-3-RDE_EUROPE</t>
  </si>
  <si>
    <t>762-3-3-RENT_STEEL</t>
  </si>
  <si>
    <t>762-3-3-RUSZCZYK</t>
  </si>
  <si>
    <t>762-3-3-SAMORODOV_A</t>
  </si>
  <si>
    <t>762-3-3-SELKIS</t>
  </si>
  <si>
    <t>762-3-3-SEMENOV</t>
  </si>
  <si>
    <t>762-3-3-SHAPERS</t>
  </si>
  <si>
    <t>762-3-3-SOMEL_TRANS</t>
  </si>
  <si>
    <t>762-3-3-SOSNOWSKA_A</t>
  </si>
  <si>
    <t>762-3-3-STRATSLAB_</t>
  </si>
  <si>
    <t>762-3-3-SZCZEPANOWICZ</t>
  </si>
  <si>
    <t>762-3-3-SZOSTAK</t>
  </si>
  <si>
    <t>762-3-3-SZOSTAK_A</t>
  </si>
  <si>
    <t>762-3-3-SZULC</t>
  </si>
  <si>
    <t>762-3-3-TARASAU_D</t>
  </si>
  <si>
    <t>762-3-3-TFB</t>
  </si>
  <si>
    <t>762-3-3-TINA_VALERDI</t>
  </si>
  <si>
    <t>762-3-3-VETPOL_SP_ZOO_KOM</t>
  </si>
  <si>
    <t>SULKOWSKA-STEPIEN SPÓŁKA JAWNA</t>
  </si>
  <si>
    <t>762-3-3-VISIONLITE</t>
  </si>
  <si>
    <t>762-3-3-WALAS</t>
  </si>
  <si>
    <t>762-3-3-WARSAWJS</t>
  </si>
  <si>
    <t>762-3-3-WELLTEAM</t>
  </si>
  <si>
    <t>762-3-3-ZETTAISOFT</t>
  </si>
  <si>
    <t>762-3-3-ZHUK</t>
  </si>
  <si>
    <t>762-3-3-ZUZANSKYI_I</t>
  </si>
  <si>
    <t>762-3-3-ZZPF</t>
  </si>
  <si>
    <t>762-3-4-ADAMCZYK_B</t>
  </si>
  <si>
    <t>762-3-4-AGNIESZKA_PLETI</t>
  </si>
  <si>
    <t>762-3-4-BIKERSHOP</t>
  </si>
  <si>
    <t>762-3-4-BORYCKA_A</t>
  </si>
  <si>
    <t>762-3-4-BRAINLY</t>
  </si>
  <si>
    <t>762-3-4-BUCHMAN</t>
  </si>
  <si>
    <t>762-3-4-CIESLAK_M</t>
  </si>
  <si>
    <t>762-3-4-DABROWSKI_J</t>
  </si>
  <si>
    <t>762-3-4-EVOSTIL</t>
  </si>
  <si>
    <t>762-3-4-EXPANSION</t>
  </si>
  <si>
    <t>762-3-4-FCE</t>
  </si>
  <si>
    <t>762-3-4-GARBOWSKI_K</t>
  </si>
  <si>
    <t>762-3-4-GÓRALSKI</t>
  </si>
  <si>
    <t>762-3-4-IVENTUS</t>
  </si>
  <si>
    <t>762-3-4-JANOWSKA</t>
  </si>
  <si>
    <t>762-3-4-KLEJDYSZ</t>
  </si>
  <si>
    <t>762-3-4-KLUSKA</t>
  </si>
  <si>
    <t>762-3-4-KOLBER</t>
  </si>
  <si>
    <t>762-3-4-KOWALIK</t>
  </si>
  <si>
    <t>762-3-4-KRUK_A</t>
  </si>
  <si>
    <t>762-3-4-KRUPSINSKI_M</t>
  </si>
  <si>
    <t>762-3-4-KUROWSKI</t>
  </si>
  <si>
    <t>762-3-4-LEANCE_SPC_2</t>
  </si>
  <si>
    <t>762-3-4-MALODOBRY_R</t>
  </si>
  <si>
    <t>762-3-4-MAXIMA_GROUP</t>
  </si>
  <si>
    <t>762-3-4-MAXIMA_GROUP_SPZOO</t>
  </si>
  <si>
    <t>762-3-4-MAXIMA_LIGHT_SPK</t>
  </si>
  <si>
    <t>762-3-4-MAXIMA_LIGHT_SPZOO</t>
  </si>
  <si>
    <t>762-3-4-MXM_PRODUCTION_HOUSE</t>
  </si>
  <si>
    <t>762-3-4-NEW_MEN_CENTER</t>
  </si>
  <si>
    <t>762-3-4-NIEWIADOMSKA_M</t>
  </si>
  <si>
    <t>762-3-4-NIEWIADOMSKI_WIESŁAW</t>
  </si>
  <si>
    <t>762-3-4-NORCONSULT</t>
  </si>
  <si>
    <t>NORCONSULT POLSKA SPÓŁKA Z OGRANICZONĄ</t>
  </si>
  <si>
    <t>762-3-4-OBORSKI</t>
  </si>
  <si>
    <t>762-3-4-OPEN</t>
  </si>
  <si>
    <t>762-3-4-OPEN_UP_SP__KOM</t>
  </si>
  <si>
    <t>762-3-4-OPLUSTIL</t>
  </si>
  <si>
    <t>762-3-4-PACHACZ</t>
  </si>
  <si>
    <t>762-3-4-PENKALLA_K</t>
  </si>
  <si>
    <t>762-3-4-PHARMABION</t>
  </si>
  <si>
    <t>762-3-4-PILCH_A</t>
  </si>
  <si>
    <t>762-3-4-POZNANSKI</t>
  </si>
  <si>
    <t>762-3-4-RAMP_LINK</t>
  </si>
  <si>
    <t>762-3-4-SADOWSKI_P</t>
  </si>
  <si>
    <t>762-3-4-SANETRA</t>
  </si>
  <si>
    <t>762-3-4-SMAGLOWSKA_OPOREK_B</t>
  </si>
  <si>
    <t>762-3-4-SPORYSZ_S</t>
  </si>
  <si>
    <t>762-3-4-STARBALA_D</t>
  </si>
  <si>
    <t>762-3-4-SUDUL_L</t>
  </si>
  <si>
    <t>762-3-4-SUKIENNIK_U</t>
  </si>
  <si>
    <t>762-3-4-SYNERGIEBIZ</t>
  </si>
  <si>
    <t>762-3-4-VETPOL_SP_ZOO</t>
  </si>
  <si>
    <t>762-3-4-VETPOL_SP_ZOO_KOM</t>
  </si>
  <si>
    <t>762-3-4-WDB_S_C_</t>
  </si>
  <si>
    <t>762-3-4-WIAZEWSKA</t>
  </si>
  <si>
    <t>762-3-4-WIECZOREK_D</t>
  </si>
  <si>
    <t>762-3-4-YELLOWTEAM</t>
  </si>
  <si>
    <t>762-3-5-ATOMICON</t>
  </si>
  <si>
    <t>762-3-5-CHMIAŁA</t>
  </si>
  <si>
    <t>762-3-5-DONNELLY</t>
  </si>
  <si>
    <t>762-3-5-ETC_</t>
  </si>
  <si>
    <t>762-3-5-IWA_INNOVATIONS</t>
  </si>
  <si>
    <t>762-3-5-KAIM_W</t>
  </si>
  <si>
    <t>762-3-5-KISZKURNO</t>
  </si>
  <si>
    <t>762-3-5-KOZOK_L</t>
  </si>
  <si>
    <t>762-3-5-KRASAO</t>
  </si>
  <si>
    <t>762-3-5-KREATYWKA</t>
  </si>
  <si>
    <t>762-3-5-MOKANU_H</t>
  </si>
  <si>
    <t>762-3-5-MOLLER_T</t>
  </si>
  <si>
    <t>762-3-5-MORAWA</t>
  </si>
  <si>
    <t>762-3-5-MORAWSKI</t>
  </si>
  <si>
    <t>Morawski Błażej BM Aviation</t>
  </si>
  <si>
    <t>762-3-5-OPIOLA_ZAWADA</t>
  </si>
  <si>
    <t>762-3-5-OTTO</t>
  </si>
  <si>
    <t>762-3-5-PECKO_M</t>
  </si>
  <si>
    <t>762-3-5-REMBIS</t>
  </si>
  <si>
    <t>762-3-5-REMOTE</t>
  </si>
  <si>
    <t>REMOTE ADMIN POLAND SPÓŁKA Z OGRANICZONĄ</t>
  </si>
  <si>
    <t>762-3-5-SAVCHEV_S</t>
  </si>
  <si>
    <t>762-3-5-SCHAB</t>
  </si>
  <si>
    <t>762-3-5-SZADY_M</t>
  </si>
  <si>
    <t>762-3-5-TRU_HOUSE_FRIENDS</t>
  </si>
  <si>
    <t>762-3-5-VIAVERDE</t>
  </si>
  <si>
    <t>762-3-5-ZAYKA</t>
  </si>
  <si>
    <t>762-3-6-ADHEADS</t>
  </si>
  <si>
    <t>762-3-6-ART</t>
  </si>
  <si>
    <t>762-3-6-KAMINSKI</t>
  </si>
  <si>
    <t>762-3-6-REFFER_MANAGER</t>
  </si>
  <si>
    <t>762-3-6-SM_PRODUCTION</t>
  </si>
  <si>
    <t>762-3-6-STAN_D</t>
  </si>
  <si>
    <t>762-3-6-SWIATEK_J</t>
  </si>
  <si>
    <t>762-3-7-ABSU_WATER</t>
  </si>
  <si>
    <t>762-3-7-AK_WORLDS</t>
  </si>
  <si>
    <t>762-3-7-ALTRUIZM_CLUB</t>
  </si>
  <si>
    <t>762-3-7-BANASIK</t>
  </si>
  <si>
    <t>762-3-7-BASKA_A</t>
  </si>
  <si>
    <t>762-3-7-BENEFACTOR_</t>
  </si>
  <si>
    <t>762-3-7-BIELAŃSKI</t>
  </si>
  <si>
    <t>762-3-7-BINARIKS</t>
  </si>
  <si>
    <t>762-3-7-CENTRUM_INWEST_GROUP</t>
  </si>
  <si>
    <t>762-3-7-DUNOWSKI</t>
  </si>
  <si>
    <t>762-3-7-ETALON</t>
  </si>
  <si>
    <t>762-3-7-FENIKS</t>
  </si>
  <si>
    <t>762-3-7-GENIS</t>
  </si>
  <si>
    <t>762-3-7-GLORIATRANS</t>
  </si>
  <si>
    <t>762-3-7-GOKA_GROUP</t>
  </si>
  <si>
    <t>762-3-7-GOLDENLIONTRANS</t>
  </si>
  <si>
    <t>762-3-7-INFINICLOUDS</t>
  </si>
  <si>
    <t>762-3-7-INTELIGENT_ELECTRONI</t>
  </si>
  <si>
    <t>762-3-7-INTERTRANSAUTO</t>
  </si>
  <si>
    <t>762-3-7-KARAOSMANOGLU</t>
  </si>
  <si>
    <t>762-3-7-KORNAK_TOMASZ</t>
  </si>
  <si>
    <t>762-3-7-KUZIEMSKA_N</t>
  </si>
  <si>
    <t>762-3-7-LINEKSI</t>
  </si>
  <si>
    <t>762-3-7-LOGISTIC_AUTO_COM</t>
  </si>
  <si>
    <t>762-3-7-ŁAŃCUCKI</t>
  </si>
  <si>
    <t>762-3-7-M5_TECHNOLOGY</t>
  </si>
  <si>
    <t>762-3-7-NEW_FOOD_SOLUTIONS</t>
  </si>
  <si>
    <t>762-3-7-PAPERHAT</t>
  </si>
  <si>
    <t>762-3-7-SADOWSKI</t>
  </si>
  <si>
    <t>762-3-7-SHAKH_TRANS</t>
  </si>
  <si>
    <t>762-3-7-SLKG</t>
  </si>
  <si>
    <t>762-3-7-SVCOM</t>
  </si>
  <si>
    <t>762-3-7-SYNTHELIO</t>
  </si>
  <si>
    <t>762-3-7-SZEREDA_A</t>
  </si>
  <si>
    <t>762-3-7-UNI_TRADER</t>
  </si>
  <si>
    <t>762-3-7-VIPCARTRANS</t>
  </si>
  <si>
    <t>762-3-7-WASZTAN_S</t>
  </si>
  <si>
    <t>762-3-7-WHITEROCK</t>
  </si>
  <si>
    <t>762-3-7-WHITEROCK_A</t>
  </si>
  <si>
    <t>762-3-7-WHITEROCK_ASPK</t>
  </si>
  <si>
    <t>762-3-7-WHITEROCK_W</t>
  </si>
  <si>
    <t>762-3-7-WOLST</t>
  </si>
  <si>
    <t>762-3-7-ZDANOVICH_A</t>
  </si>
  <si>
    <t>762-3-8-A77</t>
  </si>
  <si>
    <t>762-3-8-ARCHON</t>
  </si>
  <si>
    <t>762-3-8-BLESZYŃSKI</t>
  </si>
  <si>
    <t>762-3-8-BONUS_LABORATOR</t>
  </si>
  <si>
    <t>762-3-8-CZECHOWICZ_B</t>
  </si>
  <si>
    <t xml:space="preserve">BOŻENA CZECHOWICZ </t>
  </si>
  <si>
    <t>762-3-8-DIA_MODERN</t>
  </si>
  <si>
    <t>DIAM MODERN COMPANY B&amp;R ŁUSZCZ SPÓŁKA JAWNA</t>
  </si>
  <si>
    <t>762-3-8-FIRA_KREPICKA</t>
  </si>
  <si>
    <t>762-3-8-FIRST_DEWELOPER</t>
  </si>
  <si>
    <t>762-3-8-FUNDACJA_LUCE</t>
  </si>
  <si>
    <t>762-3-8-GOLONKA_L</t>
  </si>
  <si>
    <t>762-3-8-GRAIN</t>
  </si>
  <si>
    <t>762-3-8-GUENTHER_A</t>
  </si>
  <si>
    <t>762-3-8-HUBKA</t>
  </si>
  <si>
    <t>762-3-8-KŁAPYTA</t>
  </si>
  <si>
    <t>762-3-8-KOMPUTERY_COM_PL</t>
  </si>
  <si>
    <t>762-3-8-LUSZCZ_F</t>
  </si>
  <si>
    <t>762-3-8-MORENO_J</t>
  </si>
  <si>
    <t>762-3-8-NS2011</t>
  </si>
  <si>
    <t>762-3-8-OETTINGEN_J</t>
  </si>
  <si>
    <t>762-3-8-PSK</t>
  </si>
  <si>
    <t>762-3-8-SKALSKI</t>
  </si>
  <si>
    <t>762-3-8-STANKIEWICZ</t>
  </si>
  <si>
    <t>762-3-8-TRZASKA</t>
  </si>
  <si>
    <t>762-3-8-WARCHLEWSKA_A</t>
  </si>
  <si>
    <t>762-4-4</t>
  </si>
  <si>
    <t>Przychody refakturowane Taxaide</t>
  </si>
  <si>
    <t>SKUP 2024</t>
  </si>
  <si>
    <t>2023 "+"</t>
  </si>
  <si>
    <t>2024 "-"</t>
  </si>
  <si>
    <t>762-8</t>
  </si>
  <si>
    <t>Odwrócenie odpisów aktualizucjących</t>
  </si>
  <si>
    <t>762-9-10</t>
  </si>
  <si>
    <t>762-9-11</t>
  </si>
  <si>
    <t>762-9-12</t>
  </si>
  <si>
    <t>Wirtualny_I</t>
  </si>
  <si>
    <t>762-9-8</t>
  </si>
  <si>
    <t>762-9-9</t>
  </si>
  <si>
    <t>901-08</t>
  </si>
  <si>
    <t>umorzenie należności NKUP</t>
  </si>
  <si>
    <t>Raty leasingowe</t>
  </si>
  <si>
    <t>badanie SF</t>
  </si>
  <si>
    <t>badanie SF KUP</t>
  </si>
  <si>
    <t>rezerwa na urlopy</t>
  </si>
  <si>
    <t>912</t>
  </si>
  <si>
    <t>Dotacje MARR i szkolenie Kato/Bytom</t>
  </si>
  <si>
    <t>DOTACJE</t>
  </si>
  <si>
    <t>DAROWIZNY</t>
  </si>
  <si>
    <t>DOCHÓD DO OPODATKOWANIA</t>
  </si>
  <si>
    <t>DOCHÓD W ZAOKRĄGLENIU</t>
  </si>
  <si>
    <t>PODATEK</t>
  </si>
  <si>
    <t>ZALICZKI UPROSZCZONE</t>
  </si>
  <si>
    <t>rozwiązanie rezerwy na urlopy</t>
  </si>
  <si>
    <t>całość do odliczenia</t>
  </si>
  <si>
    <t>Korekta kosztów narzutów</t>
  </si>
  <si>
    <t>Korekta kosztów wynagrodzeń</t>
  </si>
  <si>
    <t>ok</t>
  </si>
  <si>
    <t>wartość do umorzenia bilansowa 152,6k, przyszła amortyzacja podatkowa 0 utworzona rezerwa</t>
  </si>
  <si>
    <t>wartość podatkowa powiększona o kwotę netto (bez VAT) odpisów aktualizujących z konta 281 i 282, powstały aktywa</t>
  </si>
  <si>
    <t>ok, tutaj wliczamy również jednostki powiązane</t>
  </si>
  <si>
    <t>Udzielone pożyczki</t>
  </si>
  <si>
    <t>wartość podatkowa pomniejszona o odsetki naliczone, a nieotrzymane</t>
  </si>
  <si>
    <t>Udziały lub akcje</t>
  </si>
  <si>
    <t>wartość akcji w cenie nabycia 225223,73 zł</t>
  </si>
  <si>
    <t>Raz`</t>
  </si>
  <si>
    <t>Razem aktywa</t>
  </si>
  <si>
    <t>w 2023 stan rezerwy był podany 23k, na ZOIS 141k</t>
  </si>
  <si>
    <t>w pasywach połączona rezerwa na badanie z rezerwą na urlopy</t>
  </si>
  <si>
    <t>Pożyczki wobec jednostek powiązanych</t>
  </si>
  <si>
    <t>wartość podatkowa pomniejszona o odsetki naliczone, a niezapłacone</t>
  </si>
  <si>
    <t>Zobowiązania z tytułu leasingów</t>
  </si>
  <si>
    <t>Narzuty</t>
  </si>
  <si>
    <t>U/2024/11</t>
  </si>
  <si>
    <t>U/2024/12</t>
  </si>
  <si>
    <t>saldo 2024</t>
  </si>
  <si>
    <t>E2/2024/12</t>
  </si>
  <si>
    <t>Wynagrodzenia brutto</t>
  </si>
  <si>
    <t>UM/*/12/2024/E</t>
  </si>
  <si>
    <t>U1/2024/12</t>
  </si>
  <si>
    <t>843MA</t>
  </si>
  <si>
    <t>Odsetki naliczone od pożyczek</t>
  </si>
  <si>
    <t>DO ZWROTU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</si>
</sst>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#,##0.00;\(#,##0.00\)"/>
    <numFmt numFmtId="166" formatCode="0.000"/>
  </numFmts>
  <fonts count="2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242">
    <xf numFmtId="0" fontId="0" fillId="0" borderId="0" xfId="0"/>
    <xf numFmtId="165" fontId="2" fillId="0" borderId="0" xfId="0" applyNumberFormat="1" applyFont="1"/>
    <xf numFmtId="165" fontId="5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165" fontId="2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center" vertical="center"/>
    </xf>
    <xf numFmtId="165" fontId="7" fillId="2" borderId="0" xfId="0" applyNumberFormat="1" applyFont="1" applyFill="1"/>
    <xf numFmtId="165" fontId="6" fillId="2" borderId="0" xfId="0" applyNumberFormat="1" applyFont="1" applyFill="1" applyAlignment="1">
      <alignment horizontal="center" vertical="center"/>
    </xf>
    <xf numFmtId="165" fontId="6" fillId="2" borderId="0" xfId="0" applyNumberFormat="1" applyFont="1" applyFill="1"/>
    <xf numFmtId="165" fontId="5" fillId="2" borderId="0" xfId="0" applyNumberFormat="1" applyFont="1" applyFill="1"/>
    <xf numFmtId="165" fontId="8" fillId="2" borderId="0" xfId="0" applyNumberFormat="1" applyFont="1" applyFill="1"/>
    <xf numFmtId="165" fontId="2" fillId="2" borderId="0" xfId="0" applyNumberFormat="1" applyFont="1" applyFill="1"/>
    <xf numFmtId="165" fontId="2" fillId="0" borderId="0" xfId="0" quotePrefix="1" applyNumberFormat="1" applyFont="1"/>
    <xf numFmtId="165" fontId="2" fillId="2" borderId="0" xfId="0" quotePrefix="1" applyNumberFormat="1" applyFont="1" applyFill="1"/>
    <xf numFmtId="165" fontId="5" fillId="2" borderId="0" xfId="0" quotePrefix="1" applyNumberFormat="1" applyFont="1" applyFill="1"/>
    <xf numFmtId="4" fontId="0" fillId="0" borderId="0" xfId="0" applyNumberFormat="1"/>
    <xf numFmtId="165" fontId="2" fillId="0" borderId="0" xfId="0" applyNumberFormat="1" applyFont="1" applyProtection="1">
      <protection locked="0"/>
    </xf>
    <xf numFmtId="165" fontId="12" fillId="2" borderId="0" xfId="0" applyNumberFormat="1" applyFont="1" applyFill="1"/>
    <xf numFmtId="165" fontId="1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vertical="center" wrapText="1"/>
    </xf>
    <xf numFmtId="165" fontId="2" fillId="0" borderId="1" xfId="0" quotePrefix="1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5" fontId="7" fillId="0" borderId="0" xfId="0" applyNumberFormat="1" applyFont="1"/>
    <xf numFmtId="49" fontId="8" fillId="0" borderId="1" xfId="0" applyNumberFormat="1" applyFont="1" applyBorder="1" applyAlignment="1">
      <alignment horizontal="center" vertical="center"/>
    </xf>
    <xf numFmtId="165" fontId="8" fillId="0" borderId="1" xfId="0" quotePrefix="1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justify" vertical="center" wrapText="1"/>
    </xf>
    <xf numFmtId="165" fontId="2" fillId="0" borderId="1" xfId="0" quotePrefix="1" applyNumberFormat="1" applyFont="1" applyBorder="1" applyAlignment="1">
      <alignment horizontal="justify" vertical="center"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4" fontId="2" fillId="0" borderId="0" xfId="1" applyNumberFormat="1" applyFont="1" applyAlignment="1">
      <alignment horizontal="right"/>
    </xf>
    <xf numFmtId="165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0" fillId="0" borderId="1" xfId="0" applyBorder="1"/>
    <xf numFmtId="10" fontId="0" fillId="0" borderId="1" xfId="3" applyNumberFormat="1" applyFont="1" applyBorder="1"/>
    <xf numFmtId="2" fontId="0" fillId="0" borderId="1" xfId="3" applyNumberFormat="1" applyFont="1" applyBorder="1"/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/>
    <xf numFmtId="165" fontId="2" fillId="0" borderId="1" xfId="0" applyNumberFormat="1" applyFont="1" applyBorder="1" applyAlignment="1">
      <alignment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65" fontId="16" fillId="0" borderId="0" xfId="0" applyNumberFormat="1" applyFont="1"/>
    <xf numFmtId="165" fontId="17" fillId="0" borderId="0" xfId="0" applyNumberFormat="1" applyFont="1"/>
    <xf numFmtId="49" fontId="5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wrapText="1"/>
    </xf>
    <xf numFmtId="165" fontId="3" fillId="0" borderId="0" xfId="0" applyNumberFormat="1" applyFont="1"/>
    <xf numFmtId="0" fontId="2" fillId="0" borderId="0" xfId="0" applyFont="1"/>
    <xf numFmtId="165" fontId="0" fillId="0" borderId="0" xfId="0" applyNumberFormat="1"/>
    <xf numFmtId="4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4" fontId="2" fillId="0" borderId="0" xfId="0" applyNumberFormat="1" applyFont="1"/>
    <xf numFmtId="165" fontId="2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5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left" vertical="center" wrapText="1"/>
    </xf>
    <xf numFmtId="165" fontId="2" fillId="3" borderId="0" xfId="0" applyNumberFormat="1" applyFont="1" applyFill="1"/>
    <xf numFmtId="165" fontId="15" fillId="0" borderId="6" xfId="0" applyNumberFormat="1" applyFont="1" applyBorder="1" applyAlignment="1">
      <alignment horizontal="right" vertical="center" wrapText="1"/>
    </xf>
    <xf numFmtId="0" fontId="18" fillId="0" borderId="0" xfId="0" applyFont="1"/>
    <xf numFmtId="4" fontId="18" fillId="0" borderId="0" xfId="0" applyNumberFormat="1" applyFont="1"/>
    <xf numFmtId="165" fontId="5" fillId="0" borderId="0" xfId="0" applyNumberFormat="1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3" fontId="0" fillId="0" borderId="0" xfId="2" applyFont="1" applyFill="1" applyAlignment="1">
      <alignment vertical="top"/>
    </xf>
    <xf numFmtId="4" fontId="0" fillId="0" borderId="0" xfId="0" applyNumberFormat="1" applyAlignment="1">
      <alignment vertical="top"/>
    </xf>
    <xf numFmtId="0" fontId="19" fillId="0" borderId="2" xfId="0" applyFont="1" applyBorder="1" applyAlignment="1">
      <alignment vertical="center"/>
    </xf>
    <xf numFmtId="4" fontId="19" fillId="0" borderId="2" xfId="0" applyNumberFormat="1" applyFont="1" applyBorder="1" applyAlignment="1">
      <alignment horizontal="right" vertical="center"/>
    </xf>
    <xf numFmtId="0" fontId="20" fillId="0" borderId="1" xfId="0" applyFont="1" applyBorder="1"/>
    <xf numFmtId="166" fontId="0" fillId="0" borderId="0" xfId="0" applyNumberFormat="1"/>
    <xf numFmtId="165" fontId="4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vertical="center" wrapText="1"/>
    </xf>
    <xf numFmtId="165" fontId="5" fillId="0" borderId="3" xfId="0" applyNumberFormat="1" applyFont="1" applyBorder="1" applyAlignment="1">
      <alignment vertical="center" wrapText="1"/>
    </xf>
    <xf numFmtId="165" fontId="2" fillId="0" borderId="3" xfId="0" quotePrefix="1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165" fontId="2" fillId="0" borderId="11" xfId="0" applyNumberFormat="1" applyFont="1" applyBorder="1" applyAlignment="1">
      <alignment vertical="center"/>
    </xf>
    <xf numFmtId="165" fontId="2" fillId="0" borderId="12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165" fontId="2" fillId="0" borderId="11" xfId="0" applyNumberFormat="1" applyFont="1" applyBorder="1"/>
    <xf numFmtId="165" fontId="8" fillId="0" borderId="3" xfId="0" quotePrefix="1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165" fontId="2" fillId="0" borderId="13" xfId="0" applyNumberFormat="1" applyFont="1" applyBorder="1" applyAlignment="1">
      <alignment horizontal="right" vertical="center" wrapText="1"/>
    </xf>
    <xf numFmtId="165" fontId="2" fillId="0" borderId="14" xfId="0" applyNumberFormat="1" applyFont="1" applyBorder="1" applyAlignment="1">
      <alignment horizontal="right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165" fontId="8" fillId="0" borderId="3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center"/>
    </xf>
    <xf numFmtId="165" fontId="2" fillId="0" borderId="16" xfId="0" quotePrefix="1" applyNumberFormat="1" applyFont="1" applyBorder="1" applyAlignment="1">
      <alignment horizontal="right" vertical="center" wrapText="1"/>
    </xf>
    <xf numFmtId="0" fontId="0" fillId="0" borderId="0" xfId="0" quotePrefix="1"/>
    <xf numFmtId="165" fontId="17" fillId="0" borderId="0" xfId="0" quotePrefix="1" applyNumberFormat="1" applyFont="1" applyAlignment="1">
      <alignment horizontal="left" vertical="center"/>
    </xf>
    <xf numFmtId="165" fontId="5" fillId="0" borderId="17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2" fillId="0" borderId="18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horizontal="right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165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65" fontId="4" fillId="4" borderId="9" xfId="0" applyNumberFormat="1" applyFont="1" applyFill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165" fontId="4" fillId="4" borderId="8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right" vertical="center" wrapText="1"/>
    </xf>
    <xf numFmtId="165" fontId="2" fillId="5" borderId="1" xfId="0" applyNumberFormat="1" applyFont="1" applyFill="1" applyBorder="1" applyAlignment="1">
      <alignment horizontal="right" vertical="center" wrapText="1"/>
    </xf>
    <xf numFmtId="165" fontId="2" fillId="5" borderId="11" xfId="0" applyNumberFormat="1" applyFont="1" applyFill="1" applyBorder="1" applyAlignment="1">
      <alignment horizontal="right" vertical="center" wrapText="1"/>
    </xf>
    <xf numFmtId="165" fontId="2" fillId="5" borderId="12" xfId="0" applyNumberFormat="1" applyFont="1" applyFill="1" applyBorder="1" applyAlignment="1">
      <alignment horizontal="right" vertical="center" wrapText="1"/>
    </xf>
    <xf numFmtId="165" fontId="5" fillId="5" borderId="11" xfId="0" applyNumberFormat="1" applyFont="1" applyFill="1" applyBorder="1" applyAlignment="1">
      <alignment horizontal="right" vertical="center" wrapText="1"/>
    </xf>
    <xf numFmtId="165" fontId="2" fillId="5" borderId="14" xfId="0" applyNumberFormat="1" applyFont="1" applyFill="1" applyBorder="1" applyAlignment="1">
      <alignment horizontal="right" vertical="center" wrapText="1"/>
    </xf>
    <xf numFmtId="165" fontId="4" fillId="4" borderId="9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5" fontId="5" fillId="4" borderId="13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4" fontId="5" fillId="0" borderId="20" xfId="0" applyNumberFormat="1" applyFont="1" applyBorder="1"/>
    <xf numFmtId="0" fontId="8" fillId="0" borderId="20" xfId="0" applyFont="1" applyBorder="1"/>
    <xf numFmtId="4" fontId="8" fillId="0" borderId="20" xfId="0" applyNumberFormat="1" applyFont="1" applyBorder="1"/>
    <xf numFmtId="0" fontId="2" fillId="0" borderId="20" xfId="0" applyFont="1" applyBorder="1"/>
    <xf numFmtId="4" fontId="2" fillId="0" borderId="20" xfId="0" applyNumberFormat="1" applyFont="1" applyBorder="1"/>
    <xf numFmtId="4" fontId="5" fillId="4" borderId="21" xfId="0" applyNumberFormat="1" applyFont="1" applyFill="1" applyBorder="1"/>
    <xf numFmtId="165" fontId="5" fillId="4" borderId="14" xfId="0" applyNumberFormat="1" applyFont="1" applyFill="1" applyBorder="1" applyAlignment="1">
      <alignment vertical="center"/>
    </xf>
    <xf numFmtId="165" fontId="5" fillId="4" borderId="15" xfId="0" applyNumberFormat="1" applyFont="1" applyFill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4" fontId="5" fillId="0" borderId="1" xfId="0" applyNumberFormat="1" applyFont="1" applyBorder="1"/>
    <xf numFmtId="165" fontId="4" fillId="0" borderId="25" xfId="0" applyNumberFormat="1" applyFont="1" applyBorder="1" applyAlignment="1">
      <alignment horizontal="center" vertical="center" wrapText="1"/>
    </xf>
    <xf numFmtId="165" fontId="4" fillId="4" borderId="17" xfId="0" applyNumberFormat="1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vertical="center" wrapText="1"/>
    </xf>
    <xf numFmtId="2" fontId="8" fillId="0" borderId="20" xfId="0" applyNumberFormat="1" applyFont="1" applyBorder="1"/>
    <xf numFmtId="165" fontId="5" fillId="4" borderId="22" xfId="0" applyNumberFormat="1" applyFont="1" applyFill="1" applyBorder="1" applyAlignment="1">
      <alignment vertical="center"/>
    </xf>
    <xf numFmtId="4" fontId="5" fillId="0" borderId="2" xfId="0" applyNumberFormat="1" applyFont="1" applyBorder="1"/>
    <xf numFmtId="4" fontId="8" fillId="0" borderId="25" xfId="0" applyNumberFormat="1" applyFont="1" applyBorder="1"/>
    <xf numFmtId="4" fontId="2" fillId="0" borderId="25" xfId="0" applyNumberFormat="1" applyFont="1" applyBorder="1"/>
    <xf numFmtId="0" fontId="2" fillId="0" borderId="25" xfId="0" applyFont="1" applyBorder="1"/>
    <xf numFmtId="165" fontId="5" fillId="0" borderId="28" xfId="0" applyNumberFormat="1" applyFont="1" applyBorder="1" applyAlignment="1">
      <alignment vertical="center"/>
    </xf>
    <xf numFmtId="43" fontId="2" fillId="0" borderId="25" xfId="0" applyNumberFormat="1" applyFont="1" applyBorder="1"/>
    <xf numFmtId="4" fontId="5" fillId="0" borderId="25" xfId="0" applyNumberFormat="1" applyFont="1" applyBorder="1"/>
    <xf numFmtId="43" fontId="8" fillId="0" borderId="25" xfId="0" applyNumberFormat="1" applyFont="1" applyBorder="1"/>
    <xf numFmtId="0" fontId="8" fillId="0" borderId="25" xfId="0" applyFont="1" applyBorder="1"/>
    <xf numFmtId="0" fontId="5" fillId="0" borderId="25" xfId="0" applyFont="1" applyBorder="1"/>
    <xf numFmtId="4" fontId="5" fillId="0" borderId="5" xfId="0" applyNumberFormat="1" applyFont="1" applyBorder="1"/>
    <xf numFmtId="165" fontId="5" fillId="4" borderId="2" xfId="0" applyNumberFormat="1" applyFont="1" applyFill="1" applyBorder="1" applyAlignment="1">
      <alignment vertical="center"/>
    </xf>
    <xf numFmtId="165" fontId="2" fillId="6" borderId="0" xfId="0" applyNumberFormat="1" applyFont="1" applyFill="1"/>
    <xf numFmtId="165" fontId="2" fillId="4" borderId="0" xfId="0" applyNumberFormat="1" applyFont="1" applyFill="1" applyAlignment="1">
      <alignment wrapText="1"/>
    </xf>
    <xf numFmtId="165" fontId="2" fillId="7" borderId="0" xfId="0" applyNumberFormat="1" applyFont="1" applyFill="1"/>
    <xf numFmtId="0" fontId="19" fillId="8" borderId="0" xfId="0" applyFont="1" applyFill="1"/>
    <xf numFmtId="4" fontId="19" fillId="8" borderId="0" xfId="0" applyNumberFormat="1" applyFont="1" applyFill="1"/>
    <xf numFmtId="43" fontId="19" fillId="8" borderId="0" xfId="2" applyFont="1" applyFill="1"/>
    <xf numFmtId="165" fontId="2" fillId="8" borderId="0" xfId="0" applyNumberFormat="1" applyFont="1" applyFill="1"/>
    <xf numFmtId="165" fontId="5" fillId="8" borderId="0" xfId="0" applyNumberFormat="1" applyFont="1" applyFill="1"/>
    <xf numFmtId="165" fontId="17" fillId="8" borderId="0" xfId="0" applyNumberFormat="1" applyFont="1" applyFill="1"/>
    <xf numFmtId="0" fontId="13" fillId="0" borderId="2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" fontId="13" fillId="0" borderId="2" xfId="0" applyNumberFormat="1" applyFont="1" applyBorder="1" applyAlignment="1">
      <alignment horizontal="right" vertical="center"/>
    </xf>
    <xf numFmtId="4" fontId="23" fillId="0" borderId="2" xfId="0" applyNumberFormat="1" applyFont="1" applyBorder="1"/>
    <xf numFmtId="0" fontId="22" fillId="0" borderId="2" xfId="0" applyFont="1" applyBorder="1" applyAlignment="1">
      <alignment vertical="center"/>
    </xf>
    <xf numFmtId="4" fontId="22" fillId="0" borderId="2" xfId="0" applyNumberFormat="1" applyFont="1" applyBorder="1" applyAlignment="1">
      <alignment horizontal="right" vertical="center"/>
    </xf>
    <xf numFmtId="4" fontId="24" fillId="0" borderId="0" xfId="0" applyNumberFormat="1" applyFont="1"/>
    <xf numFmtId="0" fontId="24" fillId="0" borderId="0" xfId="0" applyFont="1"/>
    <xf numFmtId="0" fontId="24" fillId="0" borderId="2" xfId="0" applyFont="1" applyBorder="1" applyAlignment="1">
      <alignment vertical="center"/>
    </xf>
    <xf numFmtId="4" fontId="24" fillId="0" borderId="2" xfId="0" applyNumberFormat="1" applyFont="1" applyBorder="1" applyAlignment="1">
      <alignment horizontal="right" vertical="center"/>
    </xf>
    <xf numFmtId="4" fontId="25" fillId="0" borderId="2" xfId="0" applyNumberFormat="1" applyFont="1" applyBorder="1"/>
    <xf numFmtId="0" fontId="26" fillId="0" borderId="2" xfId="0" applyFont="1" applyBorder="1" applyAlignment="1">
      <alignment vertical="center"/>
    </xf>
    <xf numFmtId="4" fontId="26" fillId="0" borderId="2" xfId="0" applyNumberFormat="1" applyFont="1" applyBorder="1" applyAlignment="1">
      <alignment horizontal="right" vertical="center"/>
    </xf>
    <xf numFmtId="4" fontId="13" fillId="0" borderId="30" xfId="0" applyNumberFormat="1" applyFont="1" applyBorder="1" applyAlignment="1">
      <alignment horizontal="right" vertical="center"/>
    </xf>
    <xf numFmtId="4" fontId="13" fillId="0" borderId="7" xfId="0" applyNumberFormat="1" applyFont="1" applyBorder="1" applyAlignment="1">
      <alignment horizontal="right" vertical="center"/>
    </xf>
    <xf numFmtId="4" fontId="13" fillId="0" borderId="1" xfId="0" quotePrefix="1" applyNumberFormat="1" applyFont="1" applyBorder="1" applyAlignment="1">
      <alignment horizontal="right" vertical="center"/>
    </xf>
    <xf numFmtId="44" fontId="0" fillId="0" borderId="0" xfId="4" applyFont="1"/>
    <xf numFmtId="4" fontId="22" fillId="0" borderId="7" xfId="0" applyNumberFormat="1" applyFont="1" applyBorder="1" applyAlignment="1">
      <alignment horizontal="right" vertical="center"/>
    </xf>
    <xf numFmtId="44" fontId="22" fillId="0" borderId="0" xfId="4" applyFont="1"/>
    <xf numFmtId="44" fontId="13" fillId="0" borderId="0" xfId="4" applyFont="1"/>
    <xf numFmtId="4" fontId="24" fillId="0" borderId="7" xfId="0" applyNumberFormat="1" applyFont="1" applyBorder="1" applyAlignment="1">
      <alignment horizontal="right" vertical="center"/>
    </xf>
    <xf numFmtId="4" fontId="24" fillId="0" borderId="1" xfId="0" applyNumberFormat="1" applyFont="1" applyBorder="1" applyAlignment="1">
      <alignment horizontal="right" vertical="center"/>
    </xf>
    <xf numFmtId="44" fontId="24" fillId="0" borderId="0" xfId="4" applyFont="1"/>
    <xf numFmtId="4" fontId="22" fillId="0" borderId="1" xfId="0" applyNumberFormat="1" applyFont="1" applyBorder="1" applyAlignment="1">
      <alignment horizontal="right" vertical="center"/>
    </xf>
    <xf numFmtId="44" fontId="0" fillId="0" borderId="0" xfId="0" applyNumberFormat="1"/>
    <xf numFmtId="4" fontId="26" fillId="0" borderId="7" xfId="0" applyNumberFormat="1" applyFont="1" applyBorder="1" applyAlignment="1">
      <alignment horizontal="right" vertical="center"/>
    </xf>
    <xf numFmtId="4" fontId="26" fillId="0" borderId="1" xfId="0" applyNumberFormat="1" applyFont="1" applyBorder="1" applyAlignment="1">
      <alignment horizontal="right" vertical="center"/>
    </xf>
    <xf numFmtId="44" fontId="26" fillId="0" borderId="0" xfId="4" applyFont="1"/>
    <xf numFmtId="0" fontId="22" fillId="0" borderId="2" xfId="0" quotePrefix="1" applyFont="1" applyBorder="1" applyAlignment="1">
      <alignment vertical="center"/>
    </xf>
    <xf numFmtId="165" fontId="5" fillId="7" borderId="0" xfId="0" applyNumberFormat="1" applyFont="1" applyFill="1"/>
    <xf numFmtId="4" fontId="22" fillId="0" borderId="27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center" wrapText="1"/>
    </xf>
    <xf numFmtId="165" fontId="3" fillId="0" borderId="4" xfId="0" applyNumberFormat="1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23" xfId="0" applyNumberFormat="1" applyFont="1" applyBorder="1" applyAlignment="1">
      <alignment horizontal="center" vertical="center" wrapText="1"/>
    </xf>
    <xf numFmtId="165" fontId="4" fillId="0" borderId="2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</cellXfs>
  <cellStyles count="5">
    <cellStyle name="Dziesiętny" xfId="2" builtinId="3"/>
    <cellStyle name="Normal_SHEET" xfId="1" xr:uid="{4A86EA09-BF75-41B4-B79D-F592E9E35575}"/>
    <cellStyle name="Normalny" xfId="0" builtinId="0"/>
    <cellStyle name="Procentowy" xfId="3" builtinId="5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ritoros.sharepoint.com/sites/Glowna/Wspolny/Meritoros/MERITOROS/2.%20Ksi&#281;gowe/Sprawozdania%20finansowe/SF%202023/Badanie%20zasadnicze/wersja%2014.03.2024/Meritoros%20SF%202023%20v.18.03.2024.xlsx" TargetMode="External"/><Relationship Id="rId1" Type="http://schemas.openxmlformats.org/officeDocument/2006/relationships/externalLinkPath" Target="https://meritoros.sharepoint.com/sites/Glowna/Wspolny/Meritoros/MERITOROS/2.%20Ksi&#281;gowe/Sprawozdania%20finansowe/SF%202023/Badanie%20zasadnicze/wersja%2014.03.2024/Meritoros%20SF%202023%20v.18.03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tywa"/>
      <sheetName val="Pasywa"/>
      <sheetName val="RZIS"/>
      <sheetName val="ZZwKW"/>
      <sheetName val="RPP"/>
      <sheetName val="CIT-8"/>
      <sheetName val="Podatek odroczony"/>
      <sheetName val="Wskaźni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Zuzanna Rychlik" id="{D2F835E1-7D41-4279-9C90-DA00CD1F2F8E}" userId="S::Zuzanna.Rychlik@meritoros.pl::7ef5d6fb-9dad-48ad-b184-a2a2094a8397" providerId="AD"/>
</personList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8" dT="2024-05-06T13:59:44.39" personId="{D2F835E1-7D41-4279-9C90-DA00CD1F2F8E}" id="{B7D32A14-1A21-4DF9-B46D-B0A702D3E321}">
    <text>Pożyczki Bluematica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22" dT="2024-04-29T18:48:59.39" personId="{D2F835E1-7D41-4279-9C90-DA00CD1F2F8E}" id="{05182734-E702-4810-A68C-1CB0F6ADAD38}">
    <text>Rezerwy na premie roczne, za rozl. Roczne, urlopowe, na konferencję firmową</text>
  </threadedComment>
  <threadedComment ref="H44" dT="2024-05-06T14:01:56.67" personId="{D2F835E1-7D41-4279-9C90-DA00CD1F2F8E}" id="{2DCADBAE-6684-4FCA-9600-9788C0BFAB97}">
    <text>Zaliczka na dywidendę 2023 od Taxaide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I7" dT="2024-04-26T13:41:27.20" personId="{D2F835E1-7D41-4279-9C90-DA00CD1F2F8E}" id="{11FCAAD7-0A58-42A0-82F7-9E817E306B83}">
    <text>Amortyzacja + amo. wartości firmy ZCP</text>
  </threadedComment>
  <threadedComment ref="I10" dT="2024-04-26T08:54:51.42" personId="{D2F835E1-7D41-4279-9C90-DA00CD1F2F8E}" id="{1F3800A3-EBCB-44B2-91A6-1ABA353E4D12}">
    <text>Aktualizacja aktywów fin.</text>
  </threadedComment>
  <threadedComment ref="I34" dT="2024-04-26T08:55:06.06" personId="{D2F835E1-7D41-4279-9C90-DA00CD1F2F8E}" id="{7436B9DC-828B-40C8-A5CD-75112760CC7C}">
    <text>ZCP</text>
  </threadedComment>
  <threadedComment ref="J34" dT="2024-07-23T16:44:36.68" personId="{D2F835E1-7D41-4279-9C90-DA00CD1F2F8E}" id="{9BCF5F46-5C16-4FF1-8501-BB655ACAC32B}">
    <text>Minus Śt z leasingu</text>
  </threadedComment>
  <threadedComment ref="I39" dT="2024-04-26T08:53:24.44" personId="{D2F835E1-7D41-4279-9C90-DA00CD1F2F8E}" id="{CA1E9A94-68CC-4842-AA2B-6FB166CFC29C}">
    <text>Bluematica</text>
  </threadedComment>
  <threadedComment ref="I49" dT="2024-04-26T08:55:46.94" personId="{D2F835E1-7D41-4279-9C90-DA00CD1F2F8E}" id="{FED3A969-0EA1-4DC0-8E18-0B591A661D43}">
    <text>Pożyczki DJ, MP, KG, AP, kredyty na rachunkach</text>
  </threadedComment>
  <threadedComment ref="I60" dT="2024-04-26T13:39:31.03" personId="{D2F835E1-7D41-4279-9C90-DA00CD1F2F8E}" id="{E3A867A6-8F87-40FC-8FFC-61F6496BCE0F}">
    <text>Odsetki od kredytu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5158" dT="2025-03-27T17:03:29.65" personId="{D2F835E1-7D41-4279-9C90-DA00CD1F2F8E}" id="{1AAA82BA-E4C6-459A-9EB0-5459ABD4F2CC}">
    <text>Nie wchodzi tutaj LEASING</text>
  </threadedComment>
  <threadedComment ref="E5165" dT="2025-03-27T16:57:02.56" personId="{D2F835E1-7D41-4279-9C90-DA00CD1F2F8E}" id="{1B9EDEBC-2026-4783-9D26-8FC4F94B3F49}">
    <text xml:space="preserve">Odjęte stąd są składki PFRON i zapisy, które poszły na 7 NKUP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B3A9-5B83-4DD8-A13F-52075735B89E}">
  <dimension ref="A1:AP100"/>
  <sheetViews>
    <sheetView zoomScale="90" zoomScaleNormal="90" zoomScaleSheetLayoutView="85" workbookViewId="0">
      <pane xSplit="2" ySplit="8" topLeftCell="G65" activePane="bottomRight" state="frozen"/>
      <selection pane="topRight"/>
      <selection pane="bottomLeft"/>
      <selection pane="bottomRight" activeCell="K75" sqref="K75"/>
    </sheetView>
  </sheetViews>
  <sheetFormatPr defaultColWidth="8.85546875" defaultRowHeight="12.75" x14ac:dyDescent="0.2"/>
  <cols>
    <col min="1" max="1" width="5.7109375" style="33" customWidth="1"/>
    <col min="2" max="2" width="61.42578125" style="4" customWidth="1"/>
    <col min="3" max="3" width="18.7109375" style="4" hidden="1" customWidth="1"/>
    <col min="4" max="6" width="18.7109375" style="1" hidden="1" customWidth="1"/>
    <col min="7" max="7" width="18.7109375" style="1" customWidth="1"/>
    <col min="8" max="10" width="18.7109375" style="1" hidden="1" customWidth="1"/>
    <col min="11" max="11" width="18.7109375" style="1" customWidth="1"/>
    <col min="12" max="16" width="23.85546875" style="1" hidden="1" customWidth="1"/>
    <col min="17" max="17" width="16" style="1" hidden="1" customWidth="1"/>
    <col min="18" max="20" width="14" style="1" hidden="1" customWidth="1"/>
    <col min="21" max="21" width="16.85546875" style="1" hidden="1" customWidth="1"/>
    <col min="22" max="23" width="13.42578125" style="1" hidden="1" customWidth="1"/>
    <col min="24" max="24" width="12.28515625" style="1" hidden="1" customWidth="1"/>
    <col min="25" max="25" width="11.28515625" style="1" hidden="1" customWidth="1"/>
    <col min="26" max="26" width="12.28515625" style="1" hidden="1" customWidth="1"/>
    <col min="27" max="27" width="11.28515625" style="1" hidden="1" customWidth="1"/>
    <col min="28" max="28" width="13.140625" style="1" hidden="1" customWidth="1"/>
    <col min="29" max="29" width="12.140625" style="1" hidden="1" customWidth="1"/>
    <col min="30" max="30" width="12.85546875" style="1" hidden="1" customWidth="1"/>
    <col min="31" max="31" width="15.5703125" style="1" hidden="1" customWidth="1"/>
    <col min="32" max="32" width="13.85546875" style="1" hidden="1" customWidth="1"/>
    <col min="33" max="33" width="13.85546875" style="1" bestFit="1" customWidth="1"/>
    <col min="34" max="34" width="8.85546875" style="1"/>
    <col min="35" max="35" width="12.5703125" style="1" bestFit="1" customWidth="1"/>
    <col min="36" max="36" width="11.7109375" style="1" bestFit="1" customWidth="1"/>
    <col min="37" max="37" width="8.85546875" style="1"/>
    <col min="38" max="38" width="28.42578125" style="1" bestFit="1" customWidth="1"/>
    <col min="39" max="39" width="12.5703125" style="1" bestFit="1" customWidth="1"/>
    <col min="40" max="40" width="8.85546875" style="1"/>
    <col min="41" max="41" width="10" style="1" bestFit="1" customWidth="1"/>
    <col min="42" max="42" width="12.5703125" style="1" bestFit="1" customWidth="1"/>
    <col min="43" max="44" width="11" style="1" bestFit="1" customWidth="1"/>
    <col min="45" max="16384" width="8.85546875" style="1"/>
  </cols>
  <sheetData>
    <row r="1" spans="1:39" x14ac:dyDescent="0.2">
      <c r="A1" s="227" t="s">
        <v>0</v>
      </c>
      <c r="B1" s="227"/>
      <c r="C1" s="72"/>
    </row>
    <row r="2" spans="1:39" x14ac:dyDescent="0.2">
      <c r="A2" s="227" t="s">
        <v>1</v>
      </c>
      <c r="B2" s="227"/>
      <c r="C2" s="72"/>
    </row>
    <row r="3" spans="1:39" x14ac:dyDescent="0.2">
      <c r="A3" s="227" t="s">
        <v>2</v>
      </c>
      <c r="B3" s="227"/>
      <c r="C3" s="72"/>
    </row>
    <row r="4" spans="1:39" x14ac:dyDescent="0.2">
      <c r="A4" s="227" t="s">
        <v>3</v>
      </c>
      <c r="B4" s="227"/>
      <c r="C4" s="72"/>
      <c r="AJ4" s="1">
        <f>5217673.94-5128466.77</f>
        <v>89207.170000000857</v>
      </c>
    </row>
    <row r="6" spans="1:39" ht="15.75" customHeight="1" x14ac:dyDescent="0.25">
      <c r="A6" s="228" t="s">
        <v>4</v>
      </c>
      <c r="B6" s="228"/>
      <c r="C6" s="73"/>
      <c r="D6" s="73"/>
      <c r="E6" s="73"/>
      <c r="H6" s="73"/>
      <c r="I6" s="73"/>
    </row>
    <row r="7" spans="1:39" ht="15.75" customHeight="1" thickBot="1" x14ac:dyDescent="0.25">
      <c r="A7" s="230" t="s">
        <v>5</v>
      </c>
      <c r="B7" s="230"/>
      <c r="C7" s="231"/>
      <c r="D7" s="232"/>
      <c r="E7" s="232"/>
      <c r="F7" s="232"/>
      <c r="G7" s="81"/>
      <c r="H7" s="81"/>
      <c r="I7" s="81"/>
      <c r="J7" s="81"/>
      <c r="K7" s="81"/>
    </row>
    <row r="8" spans="1:39" s="2" customFormat="1" ht="58.9" customHeight="1" x14ac:dyDescent="0.2">
      <c r="A8" s="24" t="s">
        <v>6</v>
      </c>
      <c r="B8" s="25" t="s">
        <v>7</v>
      </c>
      <c r="C8" s="133" t="s">
        <v>8</v>
      </c>
      <c r="D8" s="134" t="s">
        <v>9</v>
      </c>
      <c r="E8" s="135" t="s">
        <v>10</v>
      </c>
      <c r="F8" s="135" t="s">
        <v>11</v>
      </c>
      <c r="G8" s="136" t="s">
        <v>12</v>
      </c>
      <c r="H8" s="134" t="s">
        <v>13</v>
      </c>
      <c r="I8" s="135" t="s">
        <v>14</v>
      </c>
      <c r="J8" s="135" t="s">
        <v>15</v>
      </c>
      <c r="K8" s="136" t="s">
        <v>16</v>
      </c>
      <c r="L8" s="40" t="s">
        <v>17</v>
      </c>
      <c r="M8" s="40"/>
      <c r="N8" s="40" t="s">
        <v>18</v>
      </c>
      <c r="O8" s="128" t="s">
        <v>19</v>
      </c>
      <c r="P8" s="40" t="s">
        <v>20</v>
      </c>
      <c r="R8" s="229" t="s">
        <v>21</v>
      </c>
      <c r="S8" s="229"/>
      <c r="T8" s="229"/>
      <c r="U8" s="229"/>
      <c r="V8" s="229"/>
      <c r="W8" s="80"/>
      <c r="X8" s="226" t="s">
        <v>22</v>
      </c>
      <c r="Y8" s="226"/>
      <c r="Z8" s="226" t="s">
        <v>23</v>
      </c>
      <c r="AA8" s="226"/>
      <c r="AB8" s="226" t="s">
        <v>18</v>
      </c>
      <c r="AC8" s="226"/>
      <c r="AE8" s="226" t="s">
        <v>20</v>
      </c>
      <c r="AF8" s="226"/>
      <c r="AL8" s="19"/>
      <c r="AM8" s="19"/>
    </row>
    <row r="9" spans="1:39" s="3" customFormat="1" x14ac:dyDescent="0.2">
      <c r="A9" s="26" t="s">
        <v>24</v>
      </c>
      <c r="B9" s="27" t="s">
        <v>25</v>
      </c>
      <c r="C9" s="98">
        <v>546413.64</v>
      </c>
      <c r="D9" s="22">
        <f t="shared" ref="D9:K9" si="0">D10+D15+D24+D28+D48</f>
        <v>1194662.56</v>
      </c>
      <c r="E9" s="22">
        <f t="shared" si="0"/>
        <v>1159690.97</v>
      </c>
      <c r="F9" s="22">
        <f t="shared" si="0"/>
        <v>1152209.1900000002</v>
      </c>
      <c r="G9" s="105">
        <f t="shared" si="0"/>
        <v>1241316.8800000001</v>
      </c>
      <c r="H9" s="129">
        <f>H10+H15+H24+H28+H48</f>
        <v>2654107.1999999997</v>
      </c>
      <c r="I9" s="22">
        <f>I10+I15+I24+I28+I48</f>
        <v>2543604.48</v>
      </c>
      <c r="J9" s="22">
        <f t="shared" ref="J9" si="1">J10+J15+J24+J28+J48</f>
        <v>2535329.62</v>
      </c>
      <c r="K9" s="105">
        <f t="shared" si="0"/>
        <v>2400065.0700000003</v>
      </c>
      <c r="L9" s="1"/>
      <c r="M9" s="1"/>
      <c r="N9" s="1"/>
      <c r="O9" s="71"/>
      <c r="P9" s="1"/>
      <c r="R9" s="1"/>
      <c r="S9" s="1"/>
      <c r="T9" s="1" t="s">
        <v>26</v>
      </c>
      <c r="U9" s="1" t="s">
        <v>27</v>
      </c>
      <c r="V9" s="75" t="s">
        <v>22</v>
      </c>
      <c r="W9" s="75" t="s">
        <v>23</v>
      </c>
      <c r="X9" s="3" t="s">
        <v>28</v>
      </c>
      <c r="Y9" s="3" t="s">
        <v>29</v>
      </c>
      <c r="Z9" s="3" t="s">
        <v>28</v>
      </c>
      <c r="AA9" s="3" t="s">
        <v>29</v>
      </c>
      <c r="AB9" s="3" t="s">
        <v>28</v>
      </c>
      <c r="AC9" s="3" t="s">
        <v>29</v>
      </c>
      <c r="AE9" s="3" t="s">
        <v>28</v>
      </c>
      <c r="AF9" s="3" t="s">
        <v>29</v>
      </c>
      <c r="AL9" s="1"/>
      <c r="AM9" s="1"/>
    </row>
    <row r="10" spans="1:39" s="3" customFormat="1" x14ac:dyDescent="0.2">
      <c r="A10" s="26" t="s">
        <v>30</v>
      </c>
      <c r="B10" s="27" t="s">
        <v>31</v>
      </c>
      <c r="C10" s="98">
        <v>268870.99</v>
      </c>
      <c r="D10" s="104">
        <f>SUM(D11:D14)</f>
        <v>319173.19</v>
      </c>
      <c r="E10" s="22">
        <f t="shared" ref="E10:K10" si="2">SUM(E11:E14)</f>
        <v>299837.28999999998</v>
      </c>
      <c r="F10" s="22">
        <f t="shared" si="2"/>
        <v>262580.43</v>
      </c>
      <c r="G10" s="105">
        <f t="shared" si="2"/>
        <v>220447.17</v>
      </c>
      <c r="H10" s="130">
        <f t="shared" ref="H10" si="3">SUM(H11:H14)</f>
        <v>1618099.1900000002</v>
      </c>
      <c r="I10" s="22">
        <f t="shared" si="2"/>
        <v>1532626.4400000002</v>
      </c>
      <c r="J10" s="22">
        <f t="shared" ref="J10" si="4">SUM(J11:J14)</f>
        <v>1437637.9100000001</v>
      </c>
      <c r="K10" s="105">
        <f t="shared" si="2"/>
        <v>1344345.73</v>
      </c>
      <c r="L10" s="1"/>
      <c r="M10" s="1">
        <f>E10-D10</f>
        <v>-19335.900000000023</v>
      </c>
      <c r="N10" s="1">
        <f>H10-G10</f>
        <v>1397652.0200000003</v>
      </c>
      <c r="O10" s="71">
        <f>I10-H10</f>
        <v>-85472.75</v>
      </c>
      <c r="P10" s="1">
        <f>I10-G10</f>
        <v>1312179.2700000003</v>
      </c>
      <c r="Q10" s="3" t="s">
        <v>32</v>
      </c>
      <c r="R10" s="1">
        <f>F10-C10</f>
        <v>-6290.5599999999977</v>
      </c>
      <c r="S10" s="1">
        <f>G10-C10</f>
        <v>-48423.819999999978</v>
      </c>
      <c r="T10" s="1">
        <f>H10-G10</f>
        <v>1397652.0200000003</v>
      </c>
      <c r="U10" s="1" t="s">
        <v>33</v>
      </c>
      <c r="V10" s="1">
        <v>-47598.25</v>
      </c>
      <c r="W10" s="1">
        <v>-61914.81</v>
      </c>
      <c r="Y10" s="1">
        <f>V10</f>
        <v>-47598.25</v>
      </c>
      <c r="AA10" s="1">
        <f>W10</f>
        <v>-61914.81</v>
      </c>
      <c r="AC10" s="1">
        <v>-12469.76</v>
      </c>
      <c r="AD10" s="3" t="s">
        <v>34</v>
      </c>
      <c r="AF10" s="1">
        <v>-31823.4</v>
      </c>
      <c r="AL10" s="1"/>
      <c r="AM10" s="1"/>
    </row>
    <row r="11" spans="1:39" x14ac:dyDescent="0.2">
      <c r="A11" s="28" t="s">
        <v>35</v>
      </c>
      <c r="B11" s="29" t="s">
        <v>36</v>
      </c>
      <c r="C11" s="99">
        <v>0</v>
      </c>
      <c r="D11" s="106">
        <v>0</v>
      </c>
      <c r="E11" s="23">
        <v>0</v>
      </c>
      <c r="F11" s="23">
        <v>0</v>
      </c>
      <c r="G11" s="107">
        <v>0</v>
      </c>
      <c r="H11" s="131">
        <v>0</v>
      </c>
      <c r="I11" s="23">
        <v>0</v>
      </c>
      <c r="J11" s="23">
        <v>0</v>
      </c>
      <c r="K11" s="107">
        <v>0</v>
      </c>
      <c r="O11" s="71"/>
      <c r="Q11" s="1" t="s">
        <v>37</v>
      </c>
      <c r="U11" s="1" t="s">
        <v>38</v>
      </c>
      <c r="V11" s="1">
        <f>-104465.56</f>
        <v>-104465.56</v>
      </c>
      <c r="W11" s="1">
        <v>-148714.56</v>
      </c>
      <c r="X11" s="1">
        <f>-104465.56</f>
        <v>-104465.56</v>
      </c>
      <c r="Z11" s="1">
        <f>W11</f>
        <v>-148714.56</v>
      </c>
      <c r="AB11" s="1">
        <v>-66542.850000000006</v>
      </c>
      <c r="AD11" s="1">
        <f>AB11</f>
        <v>-66542.850000000006</v>
      </c>
      <c r="AE11" s="1">
        <v>-165156.34</v>
      </c>
      <c r="AL11" s="191" t="s">
        <v>3978</v>
      </c>
      <c r="AM11" s="191">
        <v>1464194.87</v>
      </c>
    </row>
    <row r="12" spans="1:39" x14ac:dyDescent="0.2">
      <c r="A12" s="28" t="s">
        <v>39</v>
      </c>
      <c r="B12" s="29" t="s">
        <v>40</v>
      </c>
      <c r="C12" s="99">
        <v>0</v>
      </c>
      <c r="D12" s="106">
        <v>0</v>
      </c>
      <c r="E12" s="23">
        <v>0</v>
      </c>
      <c r="F12" s="23">
        <v>0</v>
      </c>
      <c r="G12" s="107">
        <v>0</v>
      </c>
      <c r="H12" s="131">
        <v>1439791.62</v>
      </c>
      <c r="I12" s="23">
        <v>1366581.87</v>
      </c>
      <c r="J12" s="23">
        <v>1293372.1200000001</v>
      </c>
      <c r="K12" s="107">
        <v>1220162.3899999999</v>
      </c>
      <c r="O12" s="71"/>
      <c r="Q12" s="1">
        <v>84</v>
      </c>
      <c r="U12" s="1" t="s">
        <v>41</v>
      </c>
      <c r="V12" s="1">
        <f>337.4+3589.43</f>
        <v>3926.83</v>
      </c>
      <c r="W12" s="1">
        <v>337.4</v>
      </c>
      <c r="Y12" s="1">
        <f>V12</f>
        <v>3926.83</v>
      </c>
      <c r="AA12" s="1">
        <f>W12</f>
        <v>337.4</v>
      </c>
      <c r="AC12" s="1">
        <v>0</v>
      </c>
      <c r="AD12" s="1">
        <f>AC12</f>
        <v>0</v>
      </c>
      <c r="AF12" s="1">
        <v>0</v>
      </c>
      <c r="AG12" s="191">
        <f>K12-G12</f>
        <v>1220162.3899999999</v>
      </c>
      <c r="AL12" s="191" t="s">
        <v>3973</v>
      </c>
      <c r="AM12" s="191">
        <v>-244032.48</v>
      </c>
    </row>
    <row r="13" spans="1:39" x14ac:dyDescent="0.2">
      <c r="A13" s="28" t="s">
        <v>42</v>
      </c>
      <c r="B13" s="29" t="s">
        <v>43</v>
      </c>
      <c r="C13" s="99">
        <v>268870.99</v>
      </c>
      <c r="D13" s="106">
        <v>319173.19</v>
      </c>
      <c r="E13" s="23">
        <v>299837.28999999998</v>
      </c>
      <c r="F13" s="23">
        <v>262580.43</v>
      </c>
      <c r="G13" s="107">
        <v>220447.17</v>
      </c>
      <c r="H13" s="131">
        <v>178307.57</v>
      </c>
      <c r="I13" s="23">
        <v>166044.57</v>
      </c>
      <c r="J13" s="23">
        <v>144265.79</v>
      </c>
      <c r="K13" s="107">
        <v>124183.34</v>
      </c>
      <c r="L13" s="1" t="s">
        <v>44</v>
      </c>
      <c r="O13" s="71"/>
      <c r="Q13" s="1" t="s">
        <v>45</v>
      </c>
      <c r="U13" s="1" t="s">
        <v>46</v>
      </c>
      <c r="V13" s="1">
        <v>98175</v>
      </c>
      <c r="W13" s="1">
        <v>100290.74</v>
      </c>
      <c r="X13" s="1">
        <v>98175</v>
      </c>
      <c r="Z13" s="1">
        <f>W13</f>
        <v>100290.74</v>
      </c>
      <c r="AB13" s="1">
        <v>1464194.87</v>
      </c>
      <c r="AD13" s="1">
        <f>AB13</f>
        <v>1464194.87</v>
      </c>
      <c r="AE13" s="1">
        <v>1477335.61</v>
      </c>
      <c r="AG13" s="191">
        <f>K13-G13</f>
        <v>-96263.830000000016</v>
      </c>
      <c r="AI13" s="1" t="s">
        <v>3958</v>
      </c>
      <c r="AJ13" s="1">
        <f>RPP!N7</f>
        <v>427135.58</v>
      </c>
      <c r="AL13" s="191"/>
      <c r="AM13" s="191">
        <f>SUM(AM11:AM12)</f>
        <v>1220162.3900000001</v>
      </c>
    </row>
    <row r="14" spans="1:39" x14ac:dyDescent="0.2">
      <c r="A14" s="28" t="s">
        <v>47</v>
      </c>
      <c r="B14" s="29" t="s">
        <v>48</v>
      </c>
      <c r="C14" s="99">
        <v>0</v>
      </c>
      <c r="D14" s="106">
        <v>0</v>
      </c>
      <c r="E14" s="23">
        <v>0</v>
      </c>
      <c r="F14" s="23">
        <v>0</v>
      </c>
      <c r="G14" s="107">
        <v>0</v>
      </c>
      <c r="H14" s="131">
        <v>0</v>
      </c>
      <c r="I14" s="23">
        <v>0</v>
      </c>
      <c r="J14" s="23">
        <v>0</v>
      </c>
      <c r="K14" s="107">
        <v>0</v>
      </c>
      <c r="O14" s="71"/>
      <c r="Q14" s="1" t="s">
        <v>49</v>
      </c>
      <c r="U14" s="1" t="s">
        <v>50</v>
      </c>
      <c r="V14" s="1">
        <v>-17325.37</v>
      </c>
      <c r="W14" s="1">
        <v>-58801.75</v>
      </c>
      <c r="Y14" s="1">
        <v>-17325.37</v>
      </c>
      <c r="AA14" s="1">
        <f>W14</f>
        <v>-58801.75</v>
      </c>
      <c r="AC14" s="1">
        <v>0</v>
      </c>
      <c r="AF14" s="1">
        <v>0</v>
      </c>
      <c r="AL14" s="191"/>
      <c r="AM14" s="191">
        <f>AM13-AG12</f>
        <v>0</v>
      </c>
    </row>
    <row r="15" spans="1:39" s="3" customFormat="1" x14ac:dyDescent="0.2">
      <c r="A15" s="26" t="s">
        <v>51</v>
      </c>
      <c r="B15" s="27" t="s">
        <v>52</v>
      </c>
      <c r="C15" s="98">
        <v>163464.19</v>
      </c>
      <c r="D15" s="22">
        <f t="shared" ref="D15:K15" si="5">D16+D22+D23</f>
        <v>147008.97</v>
      </c>
      <c r="E15" s="22">
        <f t="shared" si="5"/>
        <v>131373.28</v>
      </c>
      <c r="F15" s="22">
        <f t="shared" si="5"/>
        <v>119079.18</v>
      </c>
      <c r="G15" s="105">
        <f t="shared" si="5"/>
        <v>97601.62000000001</v>
      </c>
      <c r="H15" s="130">
        <f t="shared" si="5"/>
        <v>112739.92000000001</v>
      </c>
      <c r="I15" s="22">
        <f t="shared" si="5"/>
        <v>196749.76</v>
      </c>
      <c r="J15" s="22">
        <f t="shared" ref="J15" si="6">J16+J22+J23</f>
        <v>174423.62</v>
      </c>
      <c r="K15" s="105">
        <f t="shared" si="5"/>
        <v>154283.89000000001</v>
      </c>
      <c r="L15" s="1"/>
      <c r="M15" s="1">
        <f t="shared" ref="M15:M69" si="7">E15-D15</f>
        <v>-15635.690000000002</v>
      </c>
      <c r="N15" s="1">
        <f>H15-G15</f>
        <v>15138.300000000003</v>
      </c>
      <c r="O15" s="71">
        <f t="shared" ref="O15:O59" si="8">I15-H15</f>
        <v>84009.84</v>
      </c>
      <c r="P15" s="1">
        <f>I15-G15</f>
        <v>99148.14</v>
      </c>
      <c r="Q15" s="3" t="s">
        <v>53</v>
      </c>
      <c r="R15" s="1">
        <f>F15-C15</f>
        <v>-44385.010000000009</v>
      </c>
      <c r="S15" s="1">
        <f>G15-C15</f>
        <v>-65862.569999999992</v>
      </c>
      <c r="T15" s="1">
        <f>H15-G15</f>
        <v>15138.300000000003</v>
      </c>
      <c r="U15" s="1" t="s">
        <v>54</v>
      </c>
      <c r="V15" s="1">
        <v>16611.78</v>
      </c>
      <c r="W15" s="1">
        <v>54516.59</v>
      </c>
      <c r="X15" s="1"/>
      <c r="Y15" s="1">
        <v>16611.78</v>
      </c>
      <c r="Z15" s="1"/>
      <c r="AA15" s="1">
        <f>W15</f>
        <v>54516.59</v>
      </c>
      <c r="AB15" s="1"/>
      <c r="AC15" s="1">
        <v>0</v>
      </c>
      <c r="AE15" s="1"/>
      <c r="AF15" s="1">
        <v>0</v>
      </c>
      <c r="AL15" s="191" t="s">
        <v>3979</v>
      </c>
      <c r="AM15" s="191">
        <v>12550</v>
      </c>
    </row>
    <row r="16" spans="1:39" s="3" customFormat="1" x14ac:dyDescent="0.2">
      <c r="A16" s="26" t="s">
        <v>35</v>
      </c>
      <c r="B16" s="27" t="s">
        <v>55</v>
      </c>
      <c r="C16" s="98">
        <v>163464.19</v>
      </c>
      <c r="D16" s="22">
        <f t="shared" ref="D16:K16" si="9">SUM(D17:D21)</f>
        <v>147008.97</v>
      </c>
      <c r="E16" s="22">
        <f t="shared" si="9"/>
        <v>131373.28</v>
      </c>
      <c r="F16" s="22">
        <f t="shared" si="9"/>
        <v>115489.75</v>
      </c>
      <c r="G16" s="105">
        <f t="shared" si="9"/>
        <v>97601.62000000001</v>
      </c>
      <c r="H16" s="130">
        <f>SUM(H17:H21)</f>
        <v>112739.92000000001</v>
      </c>
      <c r="I16" s="22">
        <f t="shared" si="9"/>
        <v>196749.76</v>
      </c>
      <c r="J16" s="22">
        <f t="shared" ref="J16" si="10">SUM(J17:J21)</f>
        <v>174423.62</v>
      </c>
      <c r="K16" s="105">
        <f t="shared" si="9"/>
        <v>154283.89000000001</v>
      </c>
      <c r="L16" s="1"/>
      <c r="M16" s="1"/>
      <c r="N16" s="1"/>
      <c r="O16" s="71"/>
      <c r="P16" s="1"/>
      <c r="R16" s="84"/>
      <c r="S16" s="84"/>
      <c r="T16" s="84"/>
      <c r="U16" s="1" t="s">
        <v>56</v>
      </c>
      <c r="V16" s="1"/>
      <c r="W16" s="1"/>
      <c r="X16" s="1"/>
      <c r="Y16" s="1"/>
      <c r="Z16" s="1"/>
      <c r="AA16" s="1"/>
      <c r="AB16" s="1"/>
      <c r="AC16" s="1"/>
      <c r="AE16" s="1"/>
      <c r="AF16" s="1">
        <v>130971.54</v>
      </c>
      <c r="AG16" s="192">
        <f>K16-G16</f>
        <v>56682.270000000004</v>
      </c>
      <c r="AL16" s="191" t="s">
        <v>3974</v>
      </c>
      <c r="AM16" s="191">
        <v>-108813.83</v>
      </c>
    </row>
    <row r="17" spans="1:42" x14ac:dyDescent="0.2">
      <c r="A17" s="28" t="s">
        <v>57</v>
      </c>
      <c r="B17" s="29" t="s">
        <v>58</v>
      </c>
      <c r="C17" s="99">
        <v>0</v>
      </c>
      <c r="D17" s="106">
        <v>0</v>
      </c>
      <c r="E17" s="23">
        <v>0</v>
      </c>
      <c r="F17" s="23">
        <v>0</v>
      </c>
      <c r="G17" s="107">
        <v>0</v>
      </c>
      <c r="H17" s="131">
        <v>0</v>
      </c>
      <c r="I17" s="23">
        <v>0</v>
      </c>
      <c r="J17" s="23">
        <v>0</v>
      </c>
      <c r="K17" s="107">
        <v>0</v>
      </c>
      <c r="O17" s="71"/>
      <c r="U17" s="84" t="s">
        <v>59</v>
      </c>
      <c r="V17" s="84"/>
      <c r="W17" s="84">
        <v>0</v>
      </c>
      <c r="X17" s="84"/>
      <c r="Y17" s="84"/>
      <c r="Z17" s="84"/>
      <c r="AA17" s="84">
        <f>W17</f>
        <v>0</v>
      </c>
      <c r="AB17" s="84"/>
      <c r="AC17" s="84">
        <f>Y17</f>
        <v>0</v>
      </c>
      <c r="AD17" s="3"/>
      <c r="AE17" s="84"/>
      <c r="AF17" s="84">
        <f>AB17</f>
        <v>0</v>
      </c>
      <c r="AL17" s="191"/>
      <c r="AM17" s="191">
        <f>SUM(AM15:AM16)</f>
        <v>-96263.83</v>
      </c>
    </row>
    <row r="18" spans="1:42" x14ac:dyDescent="0.2">
      <c r="A18" s="28" t="s">
        <v>60</v>
      </c>
      <c r="B18" s="29" t="s">
        <v>61</v>
      </c>
      <c r="C18" s="99">
        <v>0</v>
      </c>
      <c r="D18" s="106">
        <v>0</v>
      </c>
      <c r="E18" s="23">
        <v>0</v>
      </c>
      <c r="F18" s="23">
        <v>0</v>
      </c>
      <c r="G18" s="107">
        <v>0</v>
      </c>
      <c r="H18" s="131">
        <v>0</v>
      </c>
      <c r="I18" s="23">
        <v>0</v>
      </c>
      <c r="J18" s="23">
        <v>0</v>
      </c>
      <c r="K18" s="107">
        <v>0</v>
      </c>
      <c r="O18" s="71"/>
      <c r="U18" s="1" t="s">
        <v>62</v>
      </c>
      <c r="V18" s="1">
        <f t="shared" ref="V18:AF18" si="11">SUM(V10:V17)</f>
        <v>-50675.570000000007</v>
      </c>
      <c r="W18" s="1">
        <f t="shared" si="11"/>
        <v>-114286.38999999998</v>
      </c>
      <c r="X18" s="1">
        <f t="shared" si="11"/>
        <v>-6290.5599999999977</v>
      </c>
      <c r="Y18" s="1">
        <f t="shared" si="11"/>
        <v>-44385.009999999995</v>
      </c>
      <c r="Z18" s="1">
        <f t="shared" si="11"/>
        <v>-48423.819999999992</v>
      </c>
      <c r="AA18" s="1">
        <f t="shared" si="11"/>
        <v>-65862.570000000007</v>
      </c>
      <c r="AB18" s="1">
        <f t="shared" si="11"/>
        <v>1397652.02</v>
      </c>
      <c r="AC18" s="1">
        <f t="shared" si="11"/>
        <v>-12469.76</v>
      </c>
      <c r="AD18" s="1">
        <f t="shared" si="11"/>
        <v>1397652.02</v>
      </c>
      <c r="AE18" s="1">
        <f t="shared" si="11"/>
        <v>1312179.27</v>
      </c>
      <c r="AF18" s="1">
        <f t="shared" si="11"/>
        <v>99148.139999999985</v>
      </c>
      <c r="AL18" s="191"/>
      <c r="AM18" s="191">
        <f>AM17-AG13</f>
        <v>0</v>
      </c>
      <c r="AP18" s="191">
        <f>AM16+AM21</f>
        <v>-183103.1</v>
      </c>
    </row>
    <row r="19" spans="1:42" x14ac:dyDescent="0.2">
      <c r="A19" s="28" t="s">
        <v>63</v>
      </c>
      <c r="B19" s="29" t="s">
        <v>64</v>
      </c>
      <c r="C19" s="99">
        <v>123765.57</v>
      </c>
      <c r="D19" s="106">
        <v>110208.21</v>
      </c>
      <c r="E19" s="23">
        <v>97443.01</v>
      </c>
      <c r="F19" s="23">
        <v>85019.86</v>
      </c>
      <c r="G19" s="107">
        <v>69771.570000000007</v>
      </c>
      <c r="H19" s="131">
        <v>87234.49</v>
      </c>
      <c r="I19" s="23">
        <v>173568.91</v>
      </c>
      <c r="J19" s="23">
        <v>153461.69</v>
      </c>
      <c r="K19" s="107">
        <v>135412.01999999999</v>
      </c>
      <c r="L19" s="1" t="s">
        <v>65</v>
      </c>
      <c r="O19" s="71"/>
      <c r="U19" s="1" t="s">
        <v>66</v>
      </c>
      <c r="V19" s="1">
        <f>R10+R15-V18</f>
        <v>0</v>
      </c>
      <c r="W19" s="1">
        <f>S10+S15-W18</f>
        <v>0</v>
      </c>
      <c r="X19" s="1">
        <f>R10-X18</f>
        <v>0</v>
      </c>
      <c r="Y19" s="1">
        <f>R15-Y18</f>
        <v>0</v>
      </c>
      <c r="Z19" s="1">
        <f>S10-Z18</f>
        <v>0</v>
      </c>
      <c r="AA19" s="1">
        <f>S15-AA18</f>
        <v>0</v>
      </c>
      <c r="AB19" s="1">
        <f>T10-AB18</f>
        <v>0</v>
      </c>
      <c r="AC19" s="1">
        <f>T15-AC18</f>
        <v>27608.060000000005</v>
      </c>
      <c r="AD19" s="1">
        <f>T10+T15-AD18</f>
        <v>15138.300000000279</v>
      </c>
      <c r="AE19" s="1">
        <f>P15-AE18</f>
        <v>-1213031.1300000001</v>
      </c>
      <c r="AF19" s="1">
        <f>P15-AF18</f>
        <v>0</v>
      </c>
      <c r="AL19" s="191" t="s">
        <v>3980</v>
      </c>
      <c r="AM19" s="191">
        <v>130971.54</v>
      </c>
      <c r="AP19" s="187">
        <f>AP18+RZIS!Q16</f>
        <v>0</v>
      </c>
    </row>
    <row r="20" spans="1:42" x14ac:dyDescent="0.2">
      <c r="A20" s="28" t="s">
        <v>67</v>
      </c>
      <c r="B20" s="29" t="s">
        <v>68</v>
      </c>
      <c r="C20" s="99">
        <v>4607.05</v>
      </c>
      <c r="D20" s="106">
        <v>4330.63</v>
      </c>
      <c r="E20" s="23">
        <v>4054.21</v>
      </c>
      <c r="F20" s="23">
        <v>3777.79</v>
      </c>
      <c r="G20" s="107">
        <v>3501.36</v>
      </c>
      <c r="H20" s="131">
        <v>3224.94</v>
      </c>
      <c r="I20" s="23">
        <v>2948.52</v>
      </c>
      <c r="J20" s="23">
        <v>2672.1</v>
      </c>
      <c r="K20" s="107">
        <v>2395.67</v>
      </c>
      <c r="O20" s="71"/>
      <c r="U20" s="1" t="s">
        <v>69</v>
      </c>
      <c r="V20" s="1">
        <v>0</v>
      </c>
      <c r="W20" s="1">
        <v>0</v>
      </c>
      <c r="Z20" s="3"/>
      <c r="AE20" s="1">
        <f>P10+P15-AE18</f>
        <v>99148.14000000013</v>
      </c>
      <c r="AL20" s="191" t="s">
        <v>3975</v>
      </c>
      <c r="AM20" s="191">
        <v>-6265.27</v>
      </c>
      <c r="AP20" s="191" t="s">
        <v>3972</v>
      </c>
    </row>
    <row r="21" spans="1:42" x14ac:dyDescent="0.2">
      <c r="A21" s="28" t="s">
        <v>70</v>
      </c>
      <c r="B21" s="29" t="s">
        <v>71</v>
      </c>
      <c r="C21" s="99">
        <v>35091.57</v>
      </c>
      <c r="D21" s="106">
        <v>32470.13</v>
      </c>
      <c r="E21" s="23">
        <v>29876.06</v>
      </c>
      <c r="F21" s="23">
        <v>26692.1</v>
      </c>
      <c r="G21" s="107">
        <v>24328.69</v>
      </c>
      <c r="H21" s="106">
        <v>22280.49</v>
      </c>
      <c r="I21" s="23">
        <v>20232.330000000002</v>
      </c>
      <c r="J21" s="23">
        <v>18289.830000000002</v>
      </c>
      <c r="K21" s="107">
        <v>16476.2</v>
      </c>
      <c r="L21" s="1" t="s">
        <v>72</v>
      </c>
      <c r="O21" s="71"/>
      <c r="Q21" s="1">
        <f>SUM(N10:N15)</f>
        <v>1412790.3200000003</v>
      </c>
      <c r="U21" s="1" t="s">
        <v>73</v>
      </c>
      <c r="V21" s="1">
        <v>0</v>
      </c>
      <c r="W21" s="1">
        <v>0</v>
      </c>
      <c r="Z21" s="3"/>
      <c r="AD21" s="1">
        <f>AD11+AD19</f>
        <v>-51404.549999999726</v>
      </c>
      <c r="AE21" s="1">
        <f>AE20+AE11</f>
        <v>-66008.199999999866</v>
      </c>
      <c r="AL21" s="191" t="s">
        <v>3976</v>
      </c>
      <c r="AM21" s="191">
        <v>-74289.27</v>
      </c>
      <c r="AP21" s="191">
        <v>2704.46</v>
      </c>
    </row>
    <row r="22" spans="1:42" x14ac:dyDescent="0.2">
      <c r="A22" s="26" t="s">
        <v>39</v>
      </c>
      <c r="B22" s="27" t="s">
        <v>74</v>
      </c>
      <c r="C22" s="100">
        <v>0</v>
      </c>
      <c r="D22" s="104">
        <v>0</v>
      </c>
      <c r="E22" s="22">
        <v>0</v>
      </c>
      <c r="F22" s="22">
        <v>3589.43</v>
      </c>
      <c r="G22" s="105">
        <v>0</v>
      </c>
      <c r="H22" s="130">
        <v>0</v>
      </c>
      <c r="I22" s="22">
        <v>0</v>
      </c>
      <c r="J22" s="22">
        <v>0</v>
      </c>
      <c r="K22" s="105">
        <v>0</v>
      </c>
      <c r="L22" s="12" t="s">
        <v>75</v>
      </c>
      <c r="N22" s="12"/>
      <c r="O22" s="71"/>
      <c r="Z22" s="3"/>
      <c r="AL22" s="191" t="s">
        <v>3977</v>
      </c>
      <c r="AM22" s="191">
        <v>6265.27</v>
      </c>
      <c r="AP22" s="187">
        <f>AP21+AP19</f>
        <v>2704.46</v>
      </c>
    </row>
    <row r="23" spans="1:42" x14ac:dyDescent="0.2">
      <c r="A23" s="26" t="s">
        <v>42</v>
      </c>
      <c r="B23" s="27" t="s">
        <v>76</v>
      </c>
      <c r="C23" s="100">
        <v>0</v>
      </c>
      <c r="D23" s="104">
        <v>0</v>
      </c>
      <c r="E23" s="22">
        <v>0</v>
      </c>
      <c r="F23" s="22">
        <v>0</v>
      </c>
      <c r="G23" s="105">
        <v>0</v>
      </c>
      <c r="H23" s="130">
        <v>0</v>
      </c>
      <c r="I23" s="22">
        <v>0</v>
      </c>
      <c r="J23" s="22">
        <v>0</v>
      </c>
      <c r="K23" s="105">
        <v>0</v>
      </c>
      <c r="O23" s="71"/>
      <c r="Z23" s="3"/>
      <c r="AL23" s="191"/>
      <c r="AM23" s="191">
        <f>SUM(AM19:AM22)</f>
        <v>56682.26999999999</v>
      </c>
    </row>
    <row r="24" spans="1:42" s="3" customFormat="1" x14ac:dyDescent="0.2">
      <c r="A24" s="26" t="s">
        <v>77</v>
      </c>
      <c r="B24" s="27" t="s">
        <v>78</v>
      </c>
      <c r="C24" s="98">
        <v>43683.62</v>
      </c>
      <c r="D24" s="22">
        <f t="shared" ref="D24:K24" si="12">SUM(D25:D27)</f>
        <v>55246.559999999998</v>
      </c>
      <c r="E24" s="22">
        <f t="shared" si="12"/>
        <v>55246.559999999998</v>
      </c>
      <c r="F24" s="22">
        <f t="shared" si="12"/>
        <v>97315.74</v>
      </c>
      <c r="G24" s="105">
        <f t="shared" si="12"/>
        <v>109039.81</v>
      </c>
      <c r="H24" s="130">
        <f t="shared" ref="H24" si="13">SUM(H25:H27)</f>
        <v>109039.81</v>
      </c>
      <c r="I24" s="22">
        <v>0</v>
      </c>
      <c r="J24" s="22">
        <f t="shared" ref="J24" si="14">SUM(J25:J27)</f>
        <v>109039.81</v>
      </c>
      <c r="K24" s="105">
        <f t="shared" si="12"/>
        <v>0</v>
      </c>
      <c r="L24" s="1"/>
      <c r="M24" s="1"/>
      <c r="N24" s="1"/>
      <c r="O24" s="71"/>
      <c r="P24" s="1"/>
      <c r="U24" s="1"/>
      <c r="V24" s="1"/>
      <c r="W24" s="1"/>
      <c r="X24" s="1"/>
      <c r="Y24" s="1"/>
      <c r="AA24" s="1"/>
      <c r="AB24" s="1"/>
      <c r="AC24" s="1"/>
      <c r="AD24" s="1"/>
      <c r="AE24" s="1"/>
      <c r="AF24" s="1"/>
      <c r="AG24" s="192">
        <f>K24-G24</f>
        <v>-109039.81</v>
      </c>
      <c r="AL24" s="191"/>
      <c r="AM24" s="191">
        <f>AM23-AG16</f>
        <v>0</v>
      </c>
    </row>
    <row r="25" spans="1:42" x14ac:dyDescent="0.2">
      <c r="A25" s="28" t="s">
        <v>35</v>
      </c>
      <c r="B25" s="29" t="s">
        <v>79</v>
      </c>
      <c r="C25" s="99">
        <v>0</v>
      </c>
      <c r="D25" s="106">
        <v>0</v>
      </c>
      <c r="E25" s="23">
        <v>0</v>
      </c>
      <c r="F25" s="23">
        <v>0</v>
      </c>
      <c r="G25" s="107">
        <v>0</v>
      </c>
      <c r="H25" s="131">
        <v>0</v>
      </c>
      <c r="I25" s="23"/>
      <c r="J25" s="23">
        <v>0</v>
      </c>
      <c r="K25" s="107">
        <v>0</v>
      </c>
      <c r="O25" s="71"/>
      <c r="Z25" s="3"/>
      <c r="AA25" s="3"/>
      <c r="AB25" s="3"/>
      <c r="AC25" s="3"/>
      <c r="AD25" s="3"/>
      <c r="AE25" s="3"/>
      <c r="AF25" s="3"/>
    </row>
    <row r="26" spans="1:42" ht="25.5" x14ac:dyDescent="0.2">
      <c r="A26" s="28" t="s">
        <v>39</v>
      </c>
      <c r="B26" s="29" t="s">
        <v>80</v>
      </c>
      <c r="C26" s="99">
        <v>0</v>
      </c>
      <c r="D26" s="106">
        <v>0</v>
      </c>
      <c r="E26" s="23">
        <v>0</v>
      </c>
      <c r="F26" s="23">
        <v>0</v>
      </c>
      <c r="G26" s="107">
        <v>0</v>
      </c>
      <c r="H26" s="131">
        <v>0</v>
      </c>
      <c r="I26" s="23">
        <v>0</v>
      </c>
      <c r="J26" s="23">
        <v>0</v>
      </c>
      <c r="K26" s="107">
        <v>0</v>
      </c>
      <c r="O26" s="71"/>
      <c r="Z26" s="3"/>
    </row>
    <row r="27" spans="1:42" x14ac:dyDescent="0.2">
      <c r="A27" s="28" t="s">
        <v>42</v>
      </c>
      <c r="B27" s="29" t="s">
        <v>81</v>
      </c>
      <c r="C27" s="99">
        <v>43683.62</v>
      </c>
      <c r="D27" s="106">
        <v>55246.559999999998</v>
      </c>
      <c r="E27" s="23">
        <v>55246.559999999998</v>
      </c>
      <c r="F27" s="23">
        <v>97315.74</v>
      </c>
      <c r="G27" s="107">
        <v>109039.81</v>
      </c>
      <c r="H27" s="131">
        <v>109039.81</v>
      </c>
      <c r="I27" s="23">
        <v>109039.81</v>
      </c>
      <c r="J27" s="23">
        <v>109039.81</v>
      </c>
      <c r="K27" s="107">
        <v>0</v>
      </c>
      <c r="L27" s="12" t="s">
        <v>82</v>
      </c>
      <c r="N27" s="12"/>
      <c r="O27" s="71"/>
      <c r="U27" s="3"/>
      <c r="V27" s="3"/>
      <c r="W27" s="3"/>
      <c r="X27" s="3"/>
      <c r="Y27" s="3"/>
      <c r="Z27" s="3"/>
    </row>
    <row r="28" spans="1:42" s="3" customFormat="1" x14ac:dyDescent="0.2">
      <c r="A28" s="26" t="s">
        <v>83</v>
      </c>
      <c r="B28" s="27" t="s">
        <v>84</v>
      </c>
      <c r="C28" s="98">
        <v>0</v>
      </c>
      <c r="D28" s="22">
        <f t="shared" ref="D28:K28" si="15">D29+D30+D31+D47</f>
        <v>602839</v>
      </c>
      <c r="E28" s="22">
        <f t="shared" si="15"/>
        <v>602839</v>
      </c>
      <c r="F28" s="22">
        <f t="shared" si="15"/>
        <v>602839</v>
      </c>
      <c r="G28" s="105">
        <f t="shared" si="15"/>
        <v>723161</v>
      </c>
      <c r="H28" s="130">
        <f t="shared" si="15"/>
        <v>723161</v>
      </c>
      <c r="I28" s="22">
        <f t="shared" ref="I28:J28" si="16">I29+I30+I31+I47</f>
        <v>723161</v>
      </c>
      <c r="J28" s="22">
        <f t="shared" si="16"/>
        <v>723161</v>
      </c>
      <c r="K28" s="105">
        <f t="shared" si="15"/>
        <v>723161</v>
      </c>
      <c r="L28" s="1"/>
      <c r="M28" s="1"/>
      <c r="N28" s="1"/>
      <c r="O28" s="71"/>
      <c r="P28" s="1"/>
      <c r="U28" s="1"/>
      <c r="V28" s="1"/>
      <c r="W28" s="1"/>
      <c r="X28" s="1"/>
      <c r="Y28" s="1"/>
      <c r="AA28" s="1"/>
      <c r="AB28" s="1"/>
      <c r="AC28" s="1"/>
      <c r="AD28" s="1"/>
      <c r="AE28" s="1"/>
      <c r="AF28" s="1"/>
      <c r="AG28" s="192">
        <f>K28-G28</f>
        <v>0</v>
      </c>
      <c r="AL28" s="1"/>
      <c r="AM28" s="1"/>
    </row>
    <row r="29" spans="1:42" s="3" customFormat="1" x14ac:dyDescent="0.2">
      <c r="A29" s="26" t="s">
        <v>35</v>
      </c>
      <c r="B29" s="27" t="s">
        <v>85</v>
      </c>
      <c r="C29" s="100">
        <v>0</v>
      </c>
      <c r="D29" s="104">
        <v>0</v>
      </c>
      <c r="E29" s="22">
        <v>0</v>
      </c>
      <c r="F29" s="22">
        <v>0</v>
      </c>
      <c r="G29" s="105">
        <v>0</v>
      </c>
      <c r="H29" s="130">
        <v>0</v>
      </c>
      <c r="I29" s="22">
        <v>0</v>
      </c>
      <c r="J29" s="22">
        <v>0</v>
      </c>
      <c r="K29" s="105">
        <v>0</v>
      </c>
      <c r="L29" s="1"/>
      <c r="M29" s="1"/>
      <c r="N29" s="1"/>
      <c r="O29" s="71"/>
      <c r="P29" s="1"/>
      <c r="U29" s="1"/>
      <c r="V29" s="1"/>
      <c r="W29" s="1"/>
      <c r="X29" s="1"/>
      <c r="Y29" s="1"/>
      <c r="AL29" s="1"/>
      <c r="AM29" s="1"/>
    </row>
    <row r="30" spans="1:42" s="3" customFormat="1" x14ac:dyDescent="0.2">
      <c r="A30" s="26" t="s">
        <v>39</v>
      </c>
      <c r="B30" s="27" t="s">
        <v>31</v>
      </c>
      <c r="C30" s="100">
        <v>0</v>
      </c>
      <c r="D30" s="104">
        <v>0</v>
      </c>
      <c r="E30" s="22">
        <v>0</v>
      </c>
      <c r="F30" s="22">
        <v>0</v>
      </c>
      <c r="G30" s="105">
        <v>0</v>
      </c>
      <c r="H30" s="130">
        <v>0</v>
      </c>
      <c r="I30" s="22">
        <v>0</v>
      </c>
      <c r="J30" s="22">
        <v>0</v>
      </c>
      <c r="K30" s="105">
        <v>0</v>
      </c>
      <c r="L30" s="1"/>
      <c r="M30" s="1"/>
      <c r="N30" s="1"/>
      <c r="O30" s="71"/>
      <c r="P30" s="1"/>
      <c r="U30" s="1"/>
      <c r="V30" s="1"/>
      <c r="W30" s="1"/>
      <c r="X30" s="1"/>
      <c r="Y30" s="1"/>
      <c r="AL30" s="1"/>
      <c r="AM30" s="1"/>
    </row>
    <row r="31" spans="1:42" s="3" customFormat="1" x14ac:dyDescent="0.2">
      <c r="A31" s="26" t="s">
        <v>42</v>
      </c>
      <c r="B31" s="27" t="s">
        <v>86</v>
      </c>
      <c r="C31" s="98">
        <v>0</v>
      </c>
      <c r="D31" s="22">
        <f t="shared" ref="D31:K31" si="17">D32+D37+D42</f>
        <v>602839</v>
      </c>
      <c r="E31" s="22">
        <f t="shared" si="17"/>
        <v>602839</v>
      </c>
      <c r="F31" s="22">
        <f t="shared" si="17"/>
        <v>602839</v>
      </c>
      <c r="G31" s="105">
        <f t="shared" si="17"/>
        <v>723161</v>
      </c>
      <c r="H31" s="130">
        <f t="shared" si="17"/>
        <v>723161</v>
      </c>
      <c r="I31" s="22">
        <f t="shared" si="17"/>
        <v>723161</v>
      </c>
      <c r="J31" s="22">
        <f t="shared" ref="J31" si="18">J32+J37+J42</f>
        <v>723161</v>
      </c>
      <c r="K31" s="105">
        <f t="shared" si="17"/>
        <v>723161</v>
      </c>
      <c r="L31" s="1"/>
      <c r="M31" s="1"/>
      <c r="N31" s="1"/>
      <c r="O31" s="71"/>
      <c r="P31" s="1"/>
      <c r="AL31" s="1"/>
      <c r="AM31" s="1"/>
    </row>
    <row r="32" spans="1:42" x14ac:dyDescent="0.2">
      <c r="A32" s="28" t="s">
        <v>57</v>
      </c>
      <c r="B32" s="29" t="s">
        <v>87</v>
      </c>
      <c r="C32" s="99">
        <v>0</v>
      </c>
      <c r="D32" s="23">
        <f t="shared" ref="D32:I32" si="19">SUM(D33:D36)</f>
        <v>602839</v>
      </c>
      <c r="E32" s="23">
        <f t="shared" si="19"/>
        <v>602839</v>
      </c>
      <c r="F32" s="23">
        <f t="shared" si="19"/>
        <v>602839</v>
      </c>
      <c r="G32" s="107">
        <f t="shared" si="19"/>
        <v>723161</v>
      </c>
      <c r="H32" s="131">
        <f t="shared" ref="H32" si="20">SUM(H33:H36)</f>
        <v>723161</v>
      </c>
      <c r="I32" s="23">
        <f t="shared" si="19"/>
        <v>723161</v>
      </c>
      <c r="J32" s="23">
        <f t="shared" ref="J32" si="21">SUM(J33:J36)</f>
        <v>723161</v>
      </c>
      <c r="K32" s="107">
        <v>723161</v>
      </c>
      <c r="O32" s="71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3" x14ac:dyDescent="0.2">
      <c r="A33" s="28"/>
      <c r="B33" s="30" t="s">
        <v>88</v>
      </c>
      <c r="C33" s="101">
        <v>0</v>
      </c>
      <c r="D33" s="106">
        <v>602839</v>
      </c>
      <c r="E33" s="23">
        <v>602839</v>
      </c>
      <c r="F33" s="23">
        <v>602839</v>
      </c>
      <c r="G33" s="107">
        <v>723161</v>
      </c>
      <c r="H33" s="131">
        <v>723161</v>
      </c>
      <c r="I33" s="23">
        <v>723161</v>
      </c>
      <c r="J33" s="23">
        <v>723161</v>
      </c>
      <c r="K33" s="107">
        <v>723161</v>
      </c>
      <c r="L33" s="185"/>
      <c r="O33" s="71"/>
      <c r="U33" s="3"/>
      <c r="V33" s="3"/>
      <c r="W33" s="3"/>
      <c r="X33" s="3"/>
      <c r="Y33" s="3"/>
      <c r="Z33" s="3"/>
    </row>
    <row r="34" spans="1:33" x14ac:dyDescent="0.2">
      <c r="A34" s="28"/>
      <c r="B34" s="30" t="s">
        <v>89</v>
      </c>
      <c r="C34" s="101">
        <v>0</v>
      </c>
      <c r="D34" s="106">
        <v>0</v>
      </c>
      <c r="E34" s="23">
        <v>0</v>
      </c>
      <c r="F34" s="23">
        <v>0</v>
      </c>
      <c r="G34" s="107">
        <v>0</v>
      </c>
      <c r="H34" s="131">
        <v>0</v>
      </c>
      <c r="I34" s="23">
        <v>0</v>
      </c>
      <c r="J34" s="1">
        <v>0</v>
      </c>
      <c r="K34" s="107">
        <v>0</v>
      </c>
      <c r="O34" s="71"/>
      <c r="U34" s="3"/>
      <c r="V34" s="3"/>
      <c r="W34" s="3"/>
      <c r="X34" s="3"/>
      <c r="Y34" s="3"/>
      <c r="Z34" s="3"/>
    </row>
    <row r="35" spans="1:33" x14ac:dyDescent="0.2">
      <c r="A35" s="28"/>
      <c r="B35" s="30" t="s">
        <v>90</v>
      </c>
      <c r="C35" s="101">
        <v>0</v>
      </c>
      <c r="D35" s="106">
        <v>0</v>
      </c>
      <c r="E35" s="23">
        <v>0</v>
      </c>
      <c r="F35" s="23">
        <v>0</v>
      </c>
      <c r="G35" s="107">
        <v>0</v>
      </c>
      <c r="H35" s="131">
        <v>0</v>
      </c>
      <c r="I35" s="23">
        <v>0</v>
      </c>
      <c r="J35" s="23">
        <v>0</v>
      </c>
      <c r="K35" s="107">
        <v>0</v>
      </c>
      <c r="O35" s="71"/>
      <c r="Z35" s="3"/>
    </row>
    <row r="36" spans="1:33" x14ac:dyDescent="0.2">
      <c r="A36" s="28"/>
      <c r="B36" s="30" t="s">
        <v>91</v>
      </c>
      <c r="C36" s="101">
        <v>0</v>
      </c>
      <c r="D36" s="106">
        <v>0</v>
      </c>
      <c r="E36" s="23">
        <v>0</v>
      </c>
      <c r="F36" s="23">
        <v>0</v>
      </c>
      <c r="G36" s="107">
        <v>0</v>
      </c>
      <c r="H36" s="131">
        <v>0</v>
      </c>
      <c r="I36" s="23">
        <v>0</v>
      </c>
      <c r="J36" s="23">
        <v>0</v>
      </c>
      <c r="K36" s="107">
        <v>0</v>
      </c>
      <c r="L36" s="84"/>
      <c r="O36" s="71"/>
      <c r="Z36" s="3"/>
    </row>
    <row r="37" spans="1:33" ht="25.5" x14ac:dyDescent="0.2">
      <c r="A37" s="28" t="s">
        <v>60</v>
      </c>
      <c r="B37" s="30" t="s">
        <v>92</v>
      </c>
      <c r="C37" s="101">
        <v>0</v>
      </c>
      <c r="D37" s="106">
        <v>0</v>
      </c>
      <c r="E37" s="23">
        <f t="shared" ref="E37:K37" si="22">SUM(E38:E41)</f>
        <v>0</v>
      </c>
      <c r="F37" s="23">
        <f t="shared" si="22"/>
        <v>0</v>
      </c>
      <c r="G37" s="107">
        <f t="shared" si="22"/>
        <v>0</v>
      </c>
      <c r="H37" s="131">
        <f t="shared" ref="H37" si="23">SUM(H38:H41)</f>
        <v>0</v>
      </c>
      <c r="I37" s="23">
        <f t="shared" si="22"/>
        <v>0</v>
      </c>
      <c r="J37" s="23">
        <f t="shared" ref="J37" si="24">SUM(J38:J41)</f>
        <v>0</v>
      </c>
      <c r="K37" s="107">
        <f t="shared" si="22"/>
        <v>0</v>
      </c>
      <c r="O37" s="71"/>
      <c r="Z37" s="3"/>
    </row>
    <row r="38" spans="1:33" x14ac:dyDescent="0.2">
      <c r="A38" s="28"/>
      <c r="B38" s="30" t="s">
        <v>88</v>
      </c>
      <c r="C38" s="101">
        <v>0</v>
      </c>
      <c r="D38" s="106">
        <v>0</v>
      </c>
      <c r="E38" s="23">
        <v>0</v>
      </c>
      <c r="F38" s="23">
        <v>0</v>
      </c>
      <c r="G38" s="107">
        <v>0</v>
      </c>
      <c r="H38" s="131">
        <v>0</v>
      </c>
      <c r="I38" s="23">
        <v>0</v>
      </c>
      <c r="J38" s="23">
        <v>0</v>
      </c>
      <c r="K38" s="107">
        <v>0</v>
      </c>
      <c r="O38" s="71"/>
      <c r="Z38" s="3"/>
    </row>
    <row r="39" spans="1:33" x14ac:dyDescent="0.2">
      <c r="A39" s="28"/>
      <c r="B39" s="30" t="s">
        <v>89</v>
      </c>
      <c r="C39" s="101">
        <v>0</v>
      </c>
      <c r="D39" s="106">
        <v>0</v>
      </c>
      <c r="E39" s="23">
        <v>0</v>
      </c>
      <c r="F39" s="23">
        <v>0</v>
      </c>
      <c r="G39" s="107">
        <v>0</v>
      </c>
      <c r="H39" s="131">
        <v>0</v>
      </c>
      <c r="I39" s="23">
        <v>0</v>
      </c>
      <c r="J39" s="23">
        <v>0</v>
      </c>
      <c r="K39" s="107">
        <v>0</v>
      </c>
      <c r="O39" s="71"/>
      <c r="Z39" s="3"/>
    </row>
    <row r="40" spans="1:33" x14ac:dyDescent="0.2">
      <c r="A40" s="28"/>
      <c r="B40" s="30" t="s">
        <v>90</v>
      </c>
      <c r="C40" s="101">
        <v>0</v>
      </c>
      <c r="D40" s="106">
        <v>0</v>
      </c>
      <c r="E40" s="23">
        <v>0</v>
      </c>
      <c r="F40" s="23">
        <v>0</v>
      </c>
      <c r="G40" s="107">
        <v>0</v>
      </c>
      <c r="H40" s="131">
        <v>0</v>
      </c>
      <c r="I40" s="23">
        <v>0</v>
      </c>
      <c r="J40" s="23">
        <v>0</v>
      </c>
      <c r="K40" s="107">
        <v>0</v>
      </c>
      <c r="O40" s="71"/>
      <c r="Z40" s="3"/>
    </row>
    <row r="41" spans="1:33" x14ac:dyDescent="0.2">
      <c r="A41" s="28"/>
      <c r="B41" s="30" t="s">
        <v>91</v>
      </c>
      <c r="C41" s="101">
        <v>0</v>
      </c>
      <c r="D41" s="106">
        <v>0</v>
      </c>
      <c r="E41" s="23">
        <v>0</v>
      </c>
      <c r="F41" s="23">
        <v>0</v>
      </c>
      <c r="G41" s="107">
        <v>0</v>
      </c>
      <c r="H41" s="131">
        <v>0</v>
      </c>
      <c r="I41" s="23">
        <v>0</v>
      </c>
      <c r="J41" s="23">
        <v>0</v>
      </c>
      <c r="K41" s="107">
        <v>0</v>
      </c>
      <c r="O41" s="71"/>
      <c r="Z41" s="3"/>
    </row>
    <row r="42" spans="1:33" x14ac:dyDescent="0.2">
      <c r="A42" s="28" t="s">
        <v>63</v>
      </c>
      <c r="B42" s="29" t="s">
        <v>93</v>
      </c>
      <c r="C42" s="99">
        <v>0</v>
      </c>
      <c r="D42" s="106">
        <v>0</v>
      </c>
      <c r="E42" s="23">
        <f t="shared" ref="E42:K42" si="25">SUM(E43:E46)</f>
        <v>0</v>
      </c>
      <c r="F42" s="23">
        <f t="shared" si="25"/>
        <v>0</v>
      </c>
      <c r="G42" s="107">
        <f t="shared" si="25"/>
        <v>0</v>
      </c>
      <c r="H42" s="131">
        <f t="shared" ref="H42" si="26">SUM(H43:H46)</f>
        <v>0</v>
      </c>
      <c r="I42" s="23">
        <f>SUM(I43:I47)</f>
        <v>0</v>
      </c>
      <c r="J42" s="23">
        <f t="shared" ref="J42" si="27">SUM(J43:J46)</f>
        <v>0</v>
      </c>
      <c r="K42" s="107">
        <f t="shared" si="25"/>
        <v>0</v>
      </c>
      <c r="O42" s="71"/>
      <c r="Z42" s="3"/>
    </row>
    <row r="43" spans="1:33" x14ac:dyDescent="0.2">
      <c r="A43" s="28"/>
      <c r="B43" s="30" t="s">
        <v>88</v>
      </c>
      <c r="C43" s="101">
        <v>0</v>
      </c>
      <c r="D43" s="106">
        <v>0</v>
      </c>
      <c r="E43" s="23">
        <v>0</v>
      </c>
      <c r="F43" s="23">
        <v>0</v>
      </c>
      <c r="G43" s="107">
        <v>0</v>
      </c>
      <c r="H43" s="131">
        <v>0</v>
      </c>
      <c r="I43" s="23">
        <v>0</v>
      </c>
      <c r="J43" s="23">
        <v>0</v>
      </c>
      <c r="K43" s="107">
        <v>0</v>
      </c>
      <c r="O43" s="71"/>
      <c r="Z43" s="3"/>
    </row>
    <row r="44" spans="1:33" x14ac:dyDescent="0.2">
      <c r="A44" s="28"/>
      <c r="B44" s="30" t="s">
        <v>89</v>
      </c>
      <c r="C44" s="101">
        <v>0</v>
      </c>
      <c r="D44" s="106">
        <v>0</v>
      </c>
      <c r="E44" s="23">
        <v>0</v>
      </c>
      <c r="F44" s="23">
        <v>0</v>
      </c>
      <c r="G44" s="107">
        <v>0</v>
      </c>
      <c r="H44" s="131">
        <v>0</v>
      </c>
      <c r="I44" s="23">
        <v>0</v>
      </c>
      <c r="J44" s="23">
        <v>0</v>
      </c>
      <c r="K44" s="107">
        <v>0</v>
      </c>
      <c r="O44" s="71"/>
      <c r="Z44" s="3"/>
    </row>
    <row r="45" spans="1:33" x14ac:dyDescent="0.2">
      <c r="A45" s="28"/>
      <c r="B45" s="30" t="s">
        <v>90</v>
      </c>
      <c r="C45" s="101">
        <v>0</v>
      </c>
      <c r="D45" s="106">
        <v>0</v>
      </c>
      <c r="E45" s="23">
        <v>0</v>
      </c>
      <c r="F45" s="23">
        <v>0</v>
      </c>
      <c r="G45" s="107">
        <v>0</v>
      </c>
      <c r="H45" s="131">
        <v>0</v>
      </c>
      <c r="I45" s="23">
        <v>0</v>
      </c>
      <c r="J45" s="23">
        <v>0</v>
      </c>
      <c r="K45" s="107">
        <v>0</v>
      </c>
      <c r="O45" s="71"/>
      <c r="Z45" s="3"/>
    </row>
    <row r="46" spans="1:33" x14ac:dyDescent="0.2">
      <c r="A46" s="28"/>
      <c r="B46" s="30" t="s">
        <v>91</v>
      </c>
      <c r="C46" s="101">
        <v>0</v>
      </c>
      <c r="D46" s="106">
        <v>0</v>
      </c>
      <c r="E46" s="23">
        <v>0</v>
      </c>
      <c r="F46" s="23">
        <v>0</v>
      </c>
      <c r="G46" s="107">
        <v>0</v>
      </c>
      <c r="H46" s="131">
        <v>0</v>
      </c>
      <c r="I46" s="1">
        <v>0</v>
      </c>
      <c r="J46" s="23">
        <v>0</v>
      </c>
      <c r="K46" s="107">
        <v>0</v>
      </c>
      <c r="O46" s="71"/>
      <c r="Z46" s="3"/>
    </row>
    <row r="47" spans="1:33" x14ac:dyDescent="0.2">
      <c r="A47" s="26" t="s">
        <v>47</v>
      </c>
      <c r="B47" s="27" t="s">
        <v>94</v>
      </c>
      <c r="C47" s="98">
        <v>0</v>
      </c>
      <c r="D47" s="104">
        <v>0</v>
      </c>
      <c r="E47" s="22">
        <v>0</v>
      </c>
      <c r="F47" s="22">
        <v>0</v>
      </c>
      <c r="G47" s="105">
        <v>0</v>
      </c>
      <c r="H47" s="130">
        <v>0</v>
      </c>
      <c r="I47" s="23">
        <v>0</v>
      </c>
      <c r="J47" s="22">
        <v>0</v>
      </c>
      <c r="K47" s="105">
        <v>0</v>
      </c>
      <c r="L47" s="12" t="s">
        <v>95</v>
      </c>
      <c r="N47" s="12"/>
      <c r="O47" s="71"/>
      <c r="Z47" s="3"/>
    </row>
    <row r="48" spans="1:33" x14ac:dyDescent="0.2">
      <c r="A48" s="26" t="s">
        <v>96</v>
      </c>
      <c r="B48" s="27" t="s">
        <v>97</v>
      </c>
      <c r="C48" s="98">
        <v>70394.84</v>
      </c>
      <c r="D48" s="22">
        <f t="shared" ref="D48:K48" si="28">SUM(D49:D50)</f>
        <v>70394.84</v>
      </c>
      <c r="E48" s="22">
        <f t="shared" si="28"/>
        <v>70394.84</v>
      </c>
      <c r="F48" s="22">
        <f t="shared" si="28"/>
        <v>70394.84</v>
      </c>
      <c r="G48" s="105">
        <f t="shared" si="28"/>
        <v>91067.28</v>
      </c>
      <c r="H48" s="130">
        <f t="shared" si="28"/>
        <v>91067.28</v>
      </c>
      <c r="I48" s="22">
        <f t="shared" si="28"/>
        <v>91067.28</v>
      </c>
      <c r="J48" s="22">
        <f t="shared" ref="J48" si="29">SUM(J49:J50)</f>
        <v>91067.28</v>
      </c>
      <c r="K48" s="105">
        <f t="shared" si="28"/>
        <v>178274.45</v>
      </c>
      <c r="O48" s="71"/>
      <c r="Z48" s="3"/>
      <c r="AG48" s="191">
        <f>K48-G48</f>
        <v>87207.170000000013</v>
      </c>
    </row>
    <row r="49" spans="1:39" x14ac:dyDescent="0.2">
      <c r="A49" s="26" t="s">
        <v>35</v>
      </c>
      <c r="B49" s="31" t="s">
        <v>98</v>
      </c>
      <c r="C49" s="100">
        <v>70394.84</v>
      </c>
      <c r="D49" s="22">
        <v>70394.84</v>
      </c>
      <c r="E49" s="22">
        <v>70394.84</v>
      </c>
      <c r="F49" s="22">
        <v>70394.84</v>
      </c>
      <c r="G49" s="105">
        <v>91067.28</v>
      </c>
      <c r="H49" s="130">
        <v>91067.28</v>
      </c>
      <c r="I49" s="22">
        <v>91067.28</v>
      </c>
      <c r="J49" s="22">
        <v>91067.28</v>
      </c>
      <c r="K49" s="105">
        <v>178274.45</v>
      </c>
      <c r="O49" s="71"/>
      <c r="Z49" s="3"/>
    </row>
    <row r="50" spans="1:39" x14ac:dyDescent="0.2">
      <c r="A50" s="26" t="s">
        <v>39</v>
      </c>
      <c r="B50" s="27" t="s">
        <v>99</v>
      </c>
      <c r="C50" s="100">
        <v>0</v>
      </c>
      <c r="D50" s="104">
        <v>0</v>
      </c>
      <c r="E50" s="22">
        <v>0</v>
      </c>
      <c r="F50" s="22">
        <v>0</v>
      </c>
      <c r="G50" s="105">
        <v>0</v>
      </c>
      <c r="H50" s="130">
        <v>0</v>
      </c>
      <c r="I50" s="22">
        <v>0</v>
      </c>
      <c r="J50" s="22">
        <v>0</v>
      </c>
      <c r="K50" s="105">
        <v>0</v>
      </c>
      <c r="O50" s="71"/>
      <c r="Z50" s="3"/>
    </row>
    <row r="51" spans="1:39" s="3" customFormat="1" x14ac:dyDescent="0.2">
      <c r="A51" s="26" t="s">
        <v>100</v>
      </c>
      <c r="B51" s="27" t="s">
        <v>101</v>
      </c>
      <c r="C51" s="98">
        <v>2141384.65</v>
      </c>
      <c r="D51" s="22">
        <f t="shared" ref="D51:K51" si="30">D52+D58+D76+D93</f>
        <v>2663767.2599999998</v>
      </c>
      <c r="E51" s="22">
        <f t="shared" si="30"/>
        <v>2894003.6299999994</v>
      </c>
      <c r="F51" s="22">
        <f t="shared" si="30"/>
        <v>2871108.63</v>
      </c>
      <c r="G51" s="105">
        <f t="shared" si="30"/>
        <v>2274778.8600000003</v>
      </c>
      <c r="H51" s="130">
        <f t="shared" si="30"/>
        <v>2910899.75</v>
      </c>
      <c r="I51" s="22">
        <f t="shared" si="30"/>
        <v>2789372.3299999996</v>
      </c>
      <c r="J51" s="22">
        <f t="shared" ref="J51" si="31">J52+J58+J76+J93</f>
        <v>2865223.9499999997</v>
      </c>
      <c r="K51" s="105">
        <f t="shared" si="30"/>
        <v>2813608.87</v>
      </c>
      <c r="L51" s="1"/>
      <c r="M51" s="1"/>
      <c r="N51" s="1"/>
      <c r="O51" s="71"/>
      <c r="P51" s="1"/>
      <c r="U51" s="1"/>
      <c r="V51" s="1"/>
      <c r="W51" s="1"/>
      <c r="X51" s="1"/>
      <c r="Y51" s="1"/>
      <c r="AA51" s="1"/>
      <c r="AB51" s="1"/>
      <c r="AC51" s="1"/>
      <c r="AD51" s="1"/>
      <c r="AE51" s="1"/>
      <c r="AF51" s="1"/>
      <c r="AL51" s="1"/>
      <c r="AM51" s="1"/>
    </row>
    <row r="52" spans="1:39" s="3" customFormat="1" x14ac:dyDescent="0.2">
      <c r="A52" s="26" t="s">
        <v>30</v>
      </c>
      <c r="B52" s="27" t="s">
        <v>102</v>
      </c>
      <c r="C52" s="98">
        <v>3249.36</v>
      </c>
      <c r="D52" s="22">
        <f t="shared" ref="D52:K52" si="32">SUM(D53:D57)</f>
        <v>1034</v>
      </c>
      <c r="E52" s="22">
        <f t="shared" si="32"/>
        <v>4066.54</v>
      </c>
      <c r="F52" s="22">
        <f t="shared" si="32"/>
        <v>30494.13</v>
      </c>
      <c r="G52" s="105">
        <f t="shared" si="32"/>
        <v>6393.82</v>
      </c>
      <c r="H52" s="130">
        <f>SUM(H54:H57)</f>
        <v>965.92</v>
      </c>
      <c r="I52" s="22">
        <f t="shared" si="32"/>
        <v>965.92</v>
      </c>
      <c r="J52" s="22">
        <f t="shared" ref="J52" si="33">SUM(J53:J57)</f>
        <v>741.88</v>
      </c>
      <c r="K52" s="105">
        <f t="shared" si="32"/>
        <v>15000</v>
      </c>
      <c r="L52" s="1"/>
      <c r="M52" s="1">
        <f t="shared" si="7"/>
        <v>3032.54</v>
      </c>
      <c r="N52" s="1">
        <f>H52-G52</f>
        <v>-5427.9</v>
      </c>
      <c r="O52" s="71">
        <f>I52-H52</f>
        <v>0</v>
      </c>
      <c r="P52" s="1">
        <f>I52-G52</f>
        <v>-5427.9</v>
      </c>
      <c r="U52" s="1"/>
      <c r="V52" s="1"/>
      <c r="W52" s="1"/>
      <c r="X52" s="1"/>
      <c r="Y52" s="1"/>
      <c r="AG52" s="192">
        <f>K52-G52</f>
        <v>8606.18</v>
      </c>
      <c r="AL52" s="1"/>
      <c r="AM52" s="1"/>
    </row>
    <row r="53" spans="1:39" x14ac:dyDescent="0.2">
      <c r="A53" s="28" t="s">
        <v>35</v>
      </c>
      <c r="B53" s="29" t="s">
        <v>103</v>
      </c>
      <c r="C53" s="99">
        <v>0</v>
      </c>
      <c r="D53" s="106">
        <v>0</v>
      </c>
      <c r="E53" s="23">
        <v>0</v>
      </c>
      <c r="F53" s="23">
        <v>0</v>
      </c>
      <c r="G53" s="102">
        <v>0</v>
      </c>
      <c r="H53" s="131">
        <v>0</v>
      </c>
      <c r="I53" s="23">
        <v>0</v>
      </c>
      <c r="J53" s="23">
        <v>0</v>
      </c>
      <c r="K53" s="107">
        <v>0</v>
      </c>
      <c r="L53" s="12"/>
      <c r="N53" s="12"/>
      <c r="O53" s="71"/>
      <c r="Z53" s="3"/>
      <c r="AA53" s="3"/>
      <c r="AB53" s="3"/>
      <c r="AC53" s="3"/>
      <c r="AD53" s="3"/>
      <c r="AE53" s="3"/>
      <c r="AF53" s="3"/>
    </row>
    <row r="54" spans="1:39" x14ac:dyDescent="0.2">
      <c r="A54" s="28" t="s">
        <v>39</v>
      </c>
      <c r="B54" s="29" t="s">
        <v>104</v>
      </c>
      <c r="C54" s="99">
        <v>0</v>
      </c>
      <c r="D54" s="106">
        <v>0</v>
      </c>
      <c r="E54" s="23">
        <v>0</v>
      </c>
      <c r="F54" s="23">
        <v>0</v>
      </c>
      <c r="G54" s="107">
        <v>0</v>
      </c>
      <c r="H54" s="131">
        <v>0</v>
      </c>
      <c r="I54" s="23">
        <v>0</v>
      </c>
      <c r="J54" s="23">
        <v>0</v>
      </c>
      <c r="K54" s="107">
        <v>0</v>
      </c>
      <c r="L54" s="12"/>
      <c r="N54" s="12"/>
      <c r="O54" s="71"/>
      <c r="U54" s="3"/>
      <c r="V54" s="3"/>
      <c r="W54" s="3"/>
      <c r="X54" s="3"/>
      <c r="Y54" s="3"/>
      <c r="Z54" s="3"/>
    </row>
    <row r="55" spans="1:39" x14ac:dyDescent="0.2">
      <c r="A55" s="28" t="s">
        <v>42</v>
      </c>
      <c r="B55" s="29" t="s">
        <v>105</v>
      </c>
      <c r="C55" s="99">
        <v>0</v>
      </c>
      <c r="D55" s="106">
        <v>0</v>
      </c>
      <c r="E55" s="23">
        <v>0</v>
      </c>
      <c r="F55" s="23">
        <v>0</v>
      </c>
      <c r="G55" s="107">
        <v>0</v>
      </c>
      <c r="H55" s="131">
        <v>0</v>
      </c>
      <c r="I55" s="23">
        <v>0</v>
      </c>
      <c r="J55" s="23">
        <v>0</v>
      </c>
      <c r="K55" s="107">
        <v>0</v>
      </c>
      <c r="L55" s="12"/>
      <c r="N55" s="12"/>
      <c r="O55" s="71"/>
      <c r="U55" s="3"/>
      <c r="V55" s="3"/>
      <c r="W55" s="3"/>
      <c r="X55" s="3"/>
      <c r="Y55" s="3"/>
      <c r="Z55" s="3"/>
    </row>
    <row r="56" spans="1:39" x14ac:dyDescent="0.2">
      <c r="A56" s="28" t="s">
        <v>47</v>
      </c>
      <c r="B56" s="29" t="s">
        <v>106</v>
      </c>
      <c r="C56" s="99">
        <v>0</v>
      </c>
      <c r="D56" s="106">
        <v>0</v>
      </c>
      <c r="E56" s="23">
        <v>0</v>
      </c>
      <c r="F56" s="23">
        <v>0</v>
      </c>
      <c r="G56" s="107">
        <v>0</v>
      </c>
      <c r="H56" s="131">
        <v>0</v>
      </c>
      <c r="I56" s="23">
        <v>0</v>
      </c>
      <c r="J56" s="23">
        <v>0</v>
      </c>
      <c r="K56" s="107">
        <v>0</v>
      </c>
      <c r="L56" s="12"/>
      <c r="N56" s="12"/>
      <c r="O56" s="71"/>
      <c r="Z56" s="3"/>
    </row>
    <row r="57" spans="1:39" x14ac:dyDescent="0.2">
      <c r="A57" s="28" t="s">
        <v>107</v>
      </c>
      <c r="B57" s="29" t="s">
        <v>108</v>
      </c>
      <c r="C57" s="99">
        <v>3249.36</v>
      </c>
      <c r="D57" s="106">
        <v>1034</v>
      </c>
      <c r="E57" s="23">
        <v>4066.54</v>
      </c>
      <c r="F57" s="23">
        <v>30494.13</v>
      </c>
      <c r="G57" s="107">
        <v>6393.82</v>
      </c>
      <c r="H57" s="131">
        <v>965.92</v>
      </c>
      <c r="I57" s="23">
        <v>965.92</v>
      </c>
      <c r="J57" s="23">
        <v>741.88</v>
      </c>
      <c r="K57" s="107">
        <v>15000</v>
      </c>
      <c r="L57" s="12" t="s">
        <v>109</v>
      </c>
      <c r="N57" s="12"/>
      <c r="O57" s="71"/>
      <c r="Z57" s="3"/>
    </row>
    <row r="58" spans="1:39" s="3" customFormat="1" x14ac:dyDescent="0.2">
      <c r="A58" s="26" t="s">
        <v>51</v>
      </c>
      <c r="B58" s="27" t="s">
        <v>110</v>
      </c>
      <c r="C58" s="98">
        <v>1317148.2</v>
      </c>
      <c r="D58" s="22">
        <f t="shared" ref="D58:K58" si="34">D59+D64+D69</f>
        <v>1712671.8</v>
      </c>
      <c r="E58" s="22">
        <f t="shared" si="34"/>
        <v>1657437.4599999997</v>
      </c>
      <c r="F58" s="22">
        <f t="shared" si="34"/>
        <v>1662383.6099999999</v>
      </c>
      <c r="G58" s="105">
        <f t="shared" si="34"/>
        <v>1826035.6600000001</v>
      </c>
      <c r="H58" s="130">
        <f t="shared" si="34"/>
        <v>2430055.54</v>
      </c>
      <c r="I58" s="22">
        <f t="shared" si="34"/>
        <v>2195153.3899999997</v>
      </c>
      <c r="J58" s="22">
        <f t="shared" ref="J58" si="35">J59+J64+J69</f>
        <v>2265431.35</v>
      </c>
      <c r="K58" s="105">
        <f t="shared" si="34"/>
        <v>2285536.71</v>
      </c>
      <c r="L58" s="1"/>
      <c r="M58" s="1"/>
      <c r="N58" s="1"/>
      <c r="O58" s="71"/>
      <c r="P58" s="1"/>
      <c r="U58" s="1"/>
      <c r="V58" s="1"/>
      <c r="W58" s="1"/>
      <c r="X58" s="1"/>
      <c r="Y58" s="1"/>
      <c r="AA58" s="1"/>
      <c r="AB58" s="1"/>
      <c r="AC58" s="1"/>
      <c r="AD58" s="1"/>
      <c r="AE58" s="1"/>
      <c r="AF58" s="1"/>
      <c r="AL58" s="1"/>
      <c r="AM58" s="1"/>
    </row>
    <row r="59" spans="1:39" x14ac:dyDescent="0.2">
      <c r="A59" s="26" t="s">
        <v>35</v>
      </c>
      <c r="B59" s="27" t="s">
        <v>111</v>
      </c>
      <c r="C59" s="98">
        <v>0</v>
      </c>
      <c r="D59" s="22">
        <f t="shared" ref="D59:K59" si="36">D60+D63</f>
        <v>21001.56</v>
      </c>
      <c r="E59" s="22">
        <f t="shared" si="36"/>
        <v>33383.160000000003</v>
      </c>
      <c r="F59" s="22">
        <f t="shared" si="36"/>
        <v>34002.910000000003</v>
      </c>
      <c r="G59" s="105">
        <f t="shared" si="36"/>
        <v>39134.269999999997</v>
      </c>
      <c r="H59" s="130">
        <f t="shared" si="36"/>
        <v>51487.14</v>
      </c>
      <c r="I59" s="22">
        <f t="shared" si="36"/>
        <v>74852.63</v>
      </c>
      <c r="J59" s="22">
        <f t="shared" ref="J59" si="37">J60+J63</f>
        <v>490.77</v>
      </c>
      <c r="K59" s="105">
        <f t="shared" si="36"/>
        <v>490.77</v>
      </c>
      <c r="M59" s="1">
        <f t="shared" si="7"/>
        <v>12381.600000000002</v>
      </c>
      <c r="N59" s="1">
        <f>H59-G59</f>
        <v>12352.870000000003</v>
      </c>
      <c r="O59" s="71">
        <f t="shared" si="8"/>
        <v>23365.490000000005</v>
      </c>
      <c r="P59" s="1">
        <f>I59-G59</f>
        <v>35718.360000000008</v>
      </c>
      <c r="Z59" s="3"/>
      <c r="AA59" s="3"/>
      <c r="AB59" s="3"/>
      <c r="AC59" s="3"/>
      <c r="AD59" s="3"/>
      <c r="AE59" s="3"/>
      <c r="AF59" s="3"/>
      <c r="AG59" s="191">
        <f>K59-G59</f>
        <v>-38643.5</v>
      </c>
    </row>
    <row r="60" spans="1:39" x14ac:dyDescent="0.2">
      <c r="A60" s="28" t="s">
        <v>57</v>
      </c>
      <c r="B60" s="29" t="s">
        <v>112</v>
      </c>
      <c r="C60" s="99">
        <v>0</v>
      </c>
      <c r="D60" s="23">
        <f t="shared" ref="D60:K60" si="38">SUM(D61:D62)</f>
        <v>21001.56</v>
      </c>
      <c r="E60" s="23">
        <f t="shared" si="38"/>
        <v>33383.160000000003</v>
      </c>
      <c r="F60" s="23">
        <f t="shared" si="38"/>
        <v>34002.910000000003</v>
      </c>
      <c r="G60" s="107">
        <f t="shared" si="38"/>
        <v>39134.269999999997</v>
      </c>
      <c r="H60" s="131">
        <f t="shared" ref="H60" si="39">SUM(H61:H62)</f>
        <v>51487.14</v>
      </c>
      <c r="I60" s="23">
        <f t="shared" si="38"/>
        <v>74852.63</v>
      </c>
      <c r="J60" s="23">
        <f t="shared" ref="J60" si="40">SUM(J61:J62)</f>
        <v>490.77</v>
      </c>
      <c r="K60" s="107">
        <f t="shared" si="38"/>
        <v>490.77</v>
      </c>
      <c r="O60" s="71"/>
      <c r="Z60" s="3"/>
    </row>
    <row r="61" spans="1:39" x14ac:dyDescent="0.2">
      <c r="A61" s="28"/>
      <c r="B61" s="30" t="s">
        <v>113</v>
      </c>
      <c r="C61" s="101">
        <v>0</v>
      </c>
      <c r="D61" s="106">
        <v>21001.56</v>
      </c>
      <c r="E61" s="23">
        <v>33383.160000000003</v>
      </c>
      <c r="F61" s="23">
        <v>34002.910000000003</v>
      </c>
      <c r="G61" s="107">
        <v>39134.269999999997</v>
      </c>
      <c r="H61" s="131">
        <v>51487.14</v>
      </c>
      <c r="I61" s="23">
        <v>74852.63</v>
      </c>
      <c r="J61" s="23">
        <v>490.77</v>
      </c>
      <c r="K61" s="107">
        <v>490.77</v>
      </c>
      <c r="O61" s="71"/>
      <c r="U61" s="3"/>
      <c r="V61" s="3"/>
      <c r="W61" s="3"/>
      <c r="X61" s="3"/>
      <c r="Y61" s="3"/>
      <c r="Z61" s="3"/>
    </row>
    <row r="62" spans="1:39" x14ac:dyDescent="0.2">
      <c r="A62" s="28"/>
      <c r="B62" s="30" t="s">
        <v>114</v>
      </c>
      <c r="C62" s="101">
        <v>0</v>
      </c>
      <c r="D62" s="106">
        <v>0</v>
      </c>
      <c r="E62" s="23">
        <v>0</v>
      </c>
      <c r="F62" s="23">
        <v>0</v>
      </c>
      <c r="G62" s="107">
        <v>0</v>
      </c>
      <c r="H62" s="131">
        <v>0</v>
      </c>
      <c r="I62" s="23">
        <v>0</v>
      </c>
      <c r="J62" s="23">
        <v>0</v>
      </c>
      <c r="K62" s="107">
        <v>0</v>
      </c>
      <c r="O62" s="71"/>
      <c r="Z62" s="3"/>
    </row>
    <row r="63" spans="1:39" x14ac:dyDescent="0.2">
      <c r="A63" s="28" t="s">
        <v>60</v>
      </c>
      <c r="B63" s="29" t="s">
        <v>115</v>
      </c>
      <c r="C63" s="99">
        <v>0</v>
      </c>
      <c r="D63" s="106">
        <v>0</v>
      </c>
      <c r="E63" s="23">
        <v>0</v>
      </c>
      <c r="F63" s="23">
        <v>0</v>
      </c>
      <c r="G63" s="107">
        <v>0</v>
      </c>
      <c r="H63" s="131">
        <v>0</v>
      </c>
      <c r="I63" s="23">
        <v>0</v>
      </c>
      <c r="J63" s="23">
        <v>0</v>
      </c>
      <c r="K63" s="107">
        <v>0</v>
      </c>
      <c r="O63" s="71"/>
      <c r="Z63" s="3"/>
    </row>
    <row r="64" spans="1:39" ht="25.5" x14ac:dyDescent="0.2">
      <c r="A64" s="26" t="s">
        <v>39</v>
      </c>
      <c r="B64" s="27" t="s">
        <v>116</v>
      </c>
      <c r="C64" s="100">
        <v>0</v>
      </c>
      <c r="D64" s="22">
        <f t="shared" ref="D64:K64" si="41">D65+D68</f>
        <v>0</v>
      </c>
      <c r="E64" s="22">
        <f t="shared" si="41"/>
        <v>0</v>
      </c>
      <c r="F64" s="22">
        <f t="shared" si="41"/>
        <v>0</v>
      </c>
      <c r="G64" s="105">
        <f t="shared" si="41"/>
        <v>0</v>
      </c>
      <c r="H64" s="130">
        <f t="shared" si="41"/>
        <v>0</v>
      </c>
      <c r="I64" s="22">
        <f t="shared" si="41"/>
        <v>0</v>
      </c>
      <c r="J64" s="22">
        <f t="shared" ref="J64" si="42">J65+J68</f>
        <v>0</v>
      </c>
      <c r="K64" s="105">
        <f t="shared" si="41"/>
        <v>0</v>
      </c>
      <c r="O64" s="71"/>
      <c r="Z64" s="3"/>
    </row>
    <row r="65" spans="1:39" x14ac:dyDescent="0.2">
      <c r="A65" s="28" t="s">
        <v>57</v>
      </c>
      <c r="B65" s="29" t="s">
        <v>112</v>
      </c>
      <c r="C65" s="99">
        <v>0</v>
      </c>
      <c r="D65" s="23">
        <f t="shared" ref="D65:K65" si="43">SUM(D66:D67)</f>
        <v>0</v>
      </c>
      <c r="E65" s="23">
        <f t="shared" si="43"/>
        <v>0</v>
      </c>
      <c r="F65" s="23">
        <f t="shared" si="43"/>
        <v>0</v>
      </c>
      <c r="G65" s="107">
        <f t="shared" si="43"/>
        <v>0</v>
      </c>
      <c r="H65" s="131">
        <f t="shared" si="43"/>
        <v>0</v>
      </c>
      <c r="I65" s="23">
        <f t="shared" si="43"/>
        <v>0</v>
      </c>
      <c r="J65" s="23">
        <f t="shared" ref="J65" si="44">SUM(J66:J67)</f>
        <v>0</v>
      </c>
      <c r="K65" s="107">
        <f t="shared" si="43"/>
        <v>0</v>
      </c>
      <c r="O65" s="71"/>
      <c r="Z65" s="3"/>
    </row>
    <row r="66" spans="1:39" x14ac:dyDescent="0.2">
      <c r="A66" s="28"/>
      <c r="B66" s="30" t="s">
        <v>113</v>
      </c>
      <c r="C66" s="101">
        <v>0</v>
      </c>
      <c r="D66" s="106">
        <v>0</v>
      </c>
      <c r="E66" s="23">
        <v>0</v>
      </c>
      <c r="F66" s="23">
        <v>0</v>
      </c>
      <c r="G66" s="107">
        <v>0</v>
      </c>
      <c r="H66" s="131">
        <v>0</v>
      </c>
      <c r="I66" s="23">
        <v>0</v>
      </c>
      <c r="J66" s="23">
        <v>0</v>
      </c>
      <c r="K66" s="107">
        <v>0</v>
      </c>
      <c r="O66" s="71"/>
      <c r="Z66" s="3"/>
    </row>
    <row r="67" spans="1:39" x14ac:dyDescent="0.2">
      <c r="A67" s="28"/>
      <c r="B67" s="30" t="s">
        <v>114</v>
      </c>
      <c r="C67" s="101">
        <v>0</v>
      </c>
      <c r="D67" s="106">
        <v>0</v>
      </c>
      <c r="E67" s="23">
        <v>0</v>
      </c>
      <c r="F67" s="23">
        <v>0</v>
      </c>
      <c r="G67" s="107">
        <v>0</v>
      </c>
      <c r="H67" s="131">
        <v>0</v>
      </c>
      <c r="I67" s="23">
        <v>0</v>
      </c>
      <c r="J67" s="23">
        <v>0</v>
      </c>
      <c r="K67" s="107">
        <v>0</v>
      </c>
      <c r="O67" s="71"/>
      <c r="Z67" s="3"/>
    </row>
    <row r="68" spans="1:39" x14ac:dyDescent="0.2">
      <c r="A68" s="28" t="s">
        <v>60</v>
      </c>
      <c r="B68" s="29" t="s">
        <v>115</v>
      </c>
      <c r="C68" s="99">
        <v>0</v>
      </c>
      <c r="D68" s="106">
        <v>0</v>
      </c>
      <c r="E68" s="23">
        <v>0</v>
      </c>
      <c r="F68" s="23">
        <v>0</v>
      </c>
      <c r="G68" s="107">
        <v>0</v>
      </c>
      <c r="H68" s="131">
        <v>0</v>
      </c>
      <c r="I68" s="23">
        <v>0</v>
      </c>
      <c r="J68" s="23">
        <v>0</v>
      </c>
      <c r="K68" s="107">
        <v>0</v>
      </c>
      <c r="O68" s="71"/>
      <c r="Z68" s="3"/>
    </row>
    <row r="69" spans="1:39" x14ac:dyDescent="0.2">
      <c r="A69" s="26" t="s">
        <v>42</v>
      </c>
      <c r="B69" s="27" t="s">
        <v>117</v>
      </c>
      <c r="C69" s="98">
        <v>1317148.2</v>
      </c>
      <c r="D69" s="22">
        <f t="shared" ref="D69:K69" si="45">SUM(D70,D73:D75)</f>
        <v>1691670.24</v>
      </c>
      <c r="E69" s="22">
        <f t="shared" si="45"/>
        <v>1624054.2999999998</v>
      </c>
      <c r="F69" s="22">
        <f t="shared" si="45"/>
        <v>1628380.7</v>
      </c>
      <c r="G69" s="105">
        <f t="shared" si="45"/>
        <v>1786901.3900000001</v>
      </c>
      <c r="H69" s="130">
        <f t="shared" si="45"/>
        <v>2378568.4</v>
      </c>
      <c r="I69" s="22">
        <f t="shared" si="45"/>
        <v>2120300.7599999998</v>
      </c>
      <c r="J69" s="22">
        <f t="shared" ref="J69" si="46">SUM(J70,J73:J75)</f>
        <v>2264940.58</v>
      </c>
      <c r="K69" s="105">
        <f t="shared" si="45"/>
        <v>2285045.94</v>
      </c>
      <c r="M69" s="1">
        <f t="shared" si="7"/>
        <v>-67615.940000000177</v>
      </c>
      <c r="N69" s="1">
        <f>H69-G69</f>
        <v>591667.00999999978</v>
      </c>
      <c r="O69" s="71">
        <f>I69-H69</f>
        <v>-258267.64000000013</v>
      </c>
      <c r="P69" s="1">
        <f>I69-G69</f>
        <v>333399.36999999965</v>
      </c>
      <c r="Z69" s="3"/>
      <c r="AG69" s="191">
        <f>K69-G69</f>
        <v>498144.54999999981</v>
      </c>
    </row>
    <row r="70" spans="1:39" x14ac:dyDescent="0.2">
      <c r="A70" s="28" t="s">
        <v>57</v>
      </c>
      <c r="B70" s="29" t="s">
        <v>112</v>
      </c>
      <c r="C70" s="102">
        <v>1305304.3</v>
      </c>
      <c r="D70" s="23">
        <f t="shared" ref="D70:K70" si="47">SUM(D71:D72)</f>
        <v>1680373.57</v>
      </c>
      <c r="E70" s="23">
        <f t="shared" si="47"/>
        <v>1604333.89</v>
      </c>
      <c r="F70" s="23">
        <f t="shared" si="47"/>
        <v>1608518</v>
      </c>
      <c r="G70" s="107">
        <f t="shared" si="47"/>
        <v>1728217.04</v>
      </c>
      <c r="H70" s="131">
        <f t="shared" ref="H70" si="48">SUM(H71:H72)</f>
        <v>2210228.37</v>
      </c>
      <c r="I70" s="23">
        <f t="shared" si="47"/>
        <v>2060689.92</v>
      </c>
      <c r="J70" s="23">
        <f t="shared" ref="J70" si="49">SUM(J71:J72)</f>
        <v>2118041.2200000002</v>
      </c>
      <c r="K70" s="107">
        <f t="shared" si="47"/>
        <v>2094483.05</v>
      </c>
      <c r="O70" s="71"/>
      <c r="Z70" s="3"/>
    </row>
    <row r="71" spans="1:39" x14ac:dyDescent="0.2">
      <c r="A71" s="28"/>
      <c r="B71" s="30" t="s">
        <v>113</v>
      </c>
      <c r="C71" s="101">
        <v>1305304.3</v>
      </c>
      <c r="D71" s="106">
        <v>1680373.57</v>
      </c>
      <c r="E71" s="23">
        <v>1604333.89</v>
      </c>
      <c r="F71" s="23">
        <v>1608518</v>
      </c>
      <c r="G71" s="107">
        <v>1728217.04</v>
      </c>
      <c r="H71" s="131">
        <v>2210228.37</v>
      </c>
      <c r="I71" s="23">
        <v>2060689.92</v>
      </c>
      <c r="J71" s="23">
        <v>2118041.2200000002</v>
      </c>
      <c r="K71" s="107">
        <f>2094483.05</f>
        <v>2094483.05</v>
      </c>
      <c r="L71" s="1" t="s">
        <v>118</v>
      </c>
      <c r="O71" s="71"/>
      <c r="Z71" s="3"/>
    </row>
    <row r="72" spans="1:39" x14ac:dyDescent="0.2">
      <c r="A72" s="28"/>
      <c r="B72" s="30" t="s">
        <v>114</v>
      </c>
      <c r="C72" s="101">
        <v>0</v>
      </c>
      <c r="D72" s="106">
        <v>0</v>
      </c>
      <c r="E72" s="23">
        <v>0</v>
      </c>
      <c r="F72" s="23">
        <v>0</v>
      </c>
      <c r="G72" s="107">
        <v>0</v>
      </c>
      <c r="H72" s="131">
        <v>0</v>
      </c>
      <c r="I72" s="23">
        <v>0</v>
      </c>
      <c r="J72" s="23">
        <v>0</v>
      </c>
      <c r="K72" s="107">
        <v>0</v>
      </c>
      <c r="O72" s="71"/>
      <c r="Z72" s="3"/>
    </row>
    <row r="73" spans="1:39" ht="25.5" x14ac:dyDescent="0.2">
      <c r="A73" s="28" t="s">
        <v>60</v>
      </c>
      <c r="B73" s="29" t="s">
        <v>119</v>
      </c>
      <c r="C73" s="99">
        <v>0</v>
      </c>
      <c r="D73" s="106">
        <v>0</v>
      </c>
      <c r="E73" s="23">
        <v>690</v>
      </c>
      <c r="F73" s="23">
        <v>0</v>
      </c>
      <c r="G73" s="107">
        <v>23799.27</v>
      </c>
      <c r="H73" s="131">
        <v>23680</v>
      </c>
      <c r="I73" s="23">
        <v>0</v>
      </c>
      <c r="J73" s="23">
        <v>0</v>
      </c>
      <c r="K73" s="107">
        <v>51887</v>
      </c>
      <c r="L73" s="12" t="s">
        <v>120</v>
      </c>
      <c r="N73" s="12"/>
      <c r="O73" s="71"/>
      <c r="Z73" s="3"/>
    </row>
    <row r="74" spans="1:39" x14ac:dyDescent="0.2">
      <c r="A74" s="28" t="s">
        <v>63</v>
      </c>
      <c r="B74" s="29" t="s">
        <v>115</v>
      </c>
      <c r="C74" s="99">
        <v>11843.9</v>
      </c>
      <c r="D74" s="106">
        <v>11296.67</v>
      </c>
      <c r="E74" s="23">
        <v>19030.41</v>
      </c>
      <c r="F74" s="23">
        <v>19862.7</v>
      </c>
      <c r="G74" s="107">
        <v>34885.08</v>
      </c>
      <c r="H74" s="131">
        <v>144660.03</v>
      </c>
      <c r="I74" s="23">
        <v>59610.84</v>
      </c>
      <c r="J74" s="23">
        <v>146899.35999999999</v>
      </c>
      <c r="K74" s="107">
        <v>138675.89000000001</v>
      </c>
      <c r="L74" s="12" t="s">
        <v>121</v>
      </c>
      <c r="N74" s="12"/>
      <c r="O74" s="71"/>
      <c r="Z74" s="3"/>
    </row>
    <row r="75" spans="1:39" x14ac:dyDescent="0.2">
      <c r="A75" s="28" t="s">
        <v>67</v>
      </c>
      <c r="B75" s="29" t="s">
        <v>122</v>
      </c>
      <c r="C75" s="99">
        <v>0</v>
      </c>
      <c r="D75" s="106">
        <v>0</v>
      </c>
      <c r="E75" s="23">
        <v>0</v>
      </c>
      <c r="F75" s="23">
        <v>0</v>
      </c>
      <c r="G75" s="107">
        <v>0</v>
      </c>
      <c r="H75" s="131">
        <v>0</v>
      </c>
      <c r="I75" s="23">
        <v>0</v>
      </c>
      <c r="J75" s="23">
        <v>0</v>
      </c>
      <c r="K75" s="107">
        <v>0</v>
      </c>
      <c r="O75" s="71"/>
      <c r="Z75" s="3"/>
    </row>
    <row r="76" spans="1:39" s="3" customFormat="1" x14ac:dyDescent="0.2">
      <c r="A76" s="26" t="s">
        <v>77</v>
      </c>
      <c r="B76" s="27" t="s">
        <v>123</v>
      </c>
      <c r="C76" s="98">
        <v>761045.49</v>
      </c>
      <c r="D76" s="22">
        <f t="shared" ref="D76:I76" si="50">D77+D92</f>
        <v>887605.16999999993</v>
      </c>
      <c r="E76" s="22">
        <f t="shared" si="50"/>
        <v>1181647.52</v>
      </c>
      <c r="F76" s="22">
        <f t="shared" si="50"/>
        <v>1105340.3400000001</v>
      </c>
      <c r="G76" s="105">
        <f t="shared" si="50"/>
        <v>315453.68</v>
      </c>
      <c r="H76" s="130">
        <f t="shared" si="50"/>
        <v>219594.8</v>
      </c>
      <c r="I76" s="22">
        <f t="shared" si="50"/>
        <v>391596.6</v>
      </c>
      <c r="J76" s="22">
        <f t="shared" ref="J76" si="51">J77+J92</f>
        <v>371422.19999999995</v>
      </c>
      <c r="K76" s="105">
        <f>K77+K92</f>
        <v>219640.47</v>
      </c>
      <c r="L76" s="1"/>
      <c r="M76" s="1"/>
      <c r="N76" s="1"/>
      <c r="O76" s="71"/>
      <c r="P76" s="1"/>
      <c r="U76" s="1"/>
      <c r="V76" s="1"/>
      <c r="W76" s="1"/>
      <c r="X76" s="1"/>
      <c r="Y76" s="1"/>
      <c r="AA76" s="1"/>
      <c r="AB76" s="1"/>
      <c r="AC76" s="1"/>
      <c r="AD76" s="1"/>
      <c r="AE76" s="1"/>
      <c r="AF76" s="1"/>
      <c r="AL76" s="1"/>
      <c r="AM76" s="1"/>
    </row>
    <row r="77" spans="1:39" s="3" customFormat="1" x14ac:dyDescent="0.2">
      <c r="A77" s="26" t="s">
        <v>35</v>
      </c>
      <c r="B77" s="27" t="s">
        <v>124</v>
      </c>
      <c r="C77" s="98">
        <v>761045.49</v>
      </c>
      <c r="D77" s="22">
        <f t="shared" ref="D77:K77" si="52">D78+D83+D88</f>
        <v>887605.16999999993</v>
      </c>
      <c r="E77" s="22">
        <f t="shared" si="52"/>
        <v>1181647.52</v>
      </c>
      <c r="F77" s="22">
        <f t="shared" si="52"/>
        <v>1105340.3400000001</v>
      </c>
      <c r="G77" s="105">
        <f t="shared" si="52"/>
        <v>315453.68</v>
      </c>
      <c r="H77" s="130">
        <f t="shared" si="52"/>
        <v>219594.8</v>
      </c>
      <c r="I77" s="22">
        <f t="shared" si="52"/>
        <v>391596.6</v>
      </c>
      <c r="J77" s="22">
        <f t="shared" ref="J77" si="53">J78+J83+J88</f>
        <v>371422.19999999995</v>
      </c>
      <c r="K77" s="105">
        <f t="shared" si="52"/>
        <v>219640.47</v>
      </c>
      <c r="L77" s="1"/>
      <c r="M77" s="1"/>
      <c r="N77" s="1"/>
      <c r="O77" s="71"/>
      <c r="P77" s="1"/>
      <c r="U77" s="1"/>
      <c r="V77" s="1"/>
      <c r="W77" s="1"/>
      <c r="X77" s="1"/>
      <c r="Y77" s="1"/>
      <c r="AL77" s="1"/>
      <c r="AM77" s="1"/>
    </row>
    <row r="78" spans="1:39" x14ac:dyDescent="0.2">
      <c r="A78" s="28" t="s">
        <v>57</v>
      </c>
      <c r="B78" s="29" t="s">
        <v>87</v>
      </c>
      <c r="C78" s="99">
        <v>0</v>
      </c>
      <c r="D78" s="23">
        <f t="shared" ref="D78:K78" si="54">SUM(D79:D82)</f>
        <v>0</v>
      </c>
      <c r="E78" s="23">
        <f t="shared" si="54"/>
        <v>0</v>
      </c>
      <c r="F78" s="23">
        <f t="shared" si="54"/>
        <v>0</v>
      </c>
      <c r="G78" s="107">
        <f t="shared" si="54"/>
        <v>80315.62</v>
      </c>
      <c r="H78" s="131">
        <f t="shared" ref="H78" si="55">SUM(H79:H82)</f>
        <v>91581.37</v>
      </c>
      <c r="I78" s="23">
        <f t="shared" si="54"/>
        <v>102927.67</v>
      </c>
      <c r="J78" s="23">
        <f t="shared" si="54"/>
        <v>96492.6</v>
      </c>
      <c r="K78" s="107">
        <f t="shared" si="54"/>
        <v>91724.17</v>
      </c>
      <c r="O78" s="71"/>
      <c r="Z78" s="3"/>
      <c r="AA78" s="3"/>
      <c r="AB78" s="3"/>
      <c r="AC78" s="3"/>
      <c r="AD78" s="3"/>
      <c r="AE78" s="3"/>
      <c r="AF78" s="3"/>
    </row>
    <row r="79" spans="1:39" x14ac:dyDescent="0.2">
      <c r="A79" s="28"/>
      <c r="B79" s="30" t="s">
        <v>88</v>
      </c>
      <c r="C79" s="101">
        <v>0</v>
      </c>
      <c r="D79" s="106">
        <v>0</v>
      </c>
      <c r="E79" s="23">
        <v>0</v>
      </c>
      <c r="F79" s="23">
        <v>0</v>
      </c>
      <c r="G79" s="107">
        <v>0</v>
      </c>
      <c r="H79" s="131">
        <v>0</v>
      </c>
      <c r="I79" s="23">
        <v>0</v>
      </c>
      <c r="J79" s="23">
        <v>0</v>
      </c>
      <c r="K79" s="107">
        <v>0</v>
      </c>
      <c r="O79" s="71"/>
      <c r="U79" s="3"/>
      <c r="V79" s="3"/>
      <c r="W79" s="3"/>
      <c r="X79" s="3"/>
      <c r="Y79" s="3"/>
      <c r="Z79" s="3"/>
    </row>
    <row r="80" spans="1:39" x14ac:dyDescent="0.2">
      <c r="A80" s="28"/>
      <c r="B80" s="30" t="s">
        <v>89</v>
      </c>
      <c r="C80" s="101">
        <v>0</v>
      </c>
      <c r="D80" s="106">
        <v>0</v>
      </c>
      <c r="E80" s="23">
        <v>0</v>
      </c>
      <c r="F80" s="23">
        <v>0</v>
      </c>
      <c r="G80" s="107">
        <v>0</v>
      </c>
      <c r="H80" s="131">
        <v>0</v>
      </c>
      <c r="I80" s="23">
        <v>0</v>
      </c>
      <c r="J80" s="23">
        <v>0</v>
      </c>
      <c r="K80" s="107">
        <v>0</v>
      </c>
      <c r="O80" s="71"/>
      <c r="U80" s="3"/>
      <c r="V80" s="3"/>
      <c r="W80" s="3"/>
      <c r="X80" s="3"/>
      <c r="Y80" s="3"/>
      <c r="Z80" s="3"/>
    </row>
    <row r="81" spans="1:39" x14ac:dyDescent="0.2">
      <c r="A81" s="28"/>
      <c r="B81" s="30" t="s">
        <v>90</v>
      </c>
      <c r="C81" s="101">
        <v>0</v>
      </c>
      <c r="D81" s="106">
        <v>0</v>
      </c>
      <c r="E81" s="23">
        <v>0</v>
      </c>
      <c r="F81" s="23">
        <v>0</v>
      </c>
      <c r="G81" s="107">
        <v>80315.62</v>
      </c>
      <c r="H81" s="131">
        <v>91581.37</v>
      </c>
      <c r="I81" s="23">
        <v>102927.67</v>
      </c>
      <c r="J81" s="23">
        <v>96492.6</v>
      </c>
      <c r="K81" s="107">
        <v>91724.17</v>
      </c>
      <c r="L81" s="1" t="s">
        <v>125</v>
      </c>
      <c r="N81" s="1">
        <f>H81-G81</f>
        <v>11265.75</v>
      </c>
      <c r="O81" s="71">
        <f t="shared" ref="O81:O93" si="56">I81-H81</f>
        <v>11346.300000000003</v>
      </c>
      <c r="P81" s="1">
        <f>I81-G81</f>
        <v>22612.050000000003</v>
      </c>
      <c r="Q81" s="1">
        <v>20000</v>
      </c>
      <c r="R81" s="1" t="s">
        <v>126</v>
      </c>
      <c r="Z81" s="3"/>
      <c r="AG81" s="191">
        <f>K81-G81</f>
        <v>11408.550000000003</v>
      </c>
      <c r="AL81" s="191" t="s">
        <v>3959</v>
      </c>
      <c r="AM81" s="191">
        <v>20000</v>
      </c>
    </row>
    <row r="82" spans="1:39" x14ac:dyDescent="0.2">
      <c r="A82" s="28"/>
      <c r="B82" s="30" t="s">
        <v>127</v>
      </c>
      <c r="C82" s="101">
        <v>0</v>
      </c>
      <c r="D82" s="106">
        <v>0</v>
      </c>
      <c r="E82" s="23">
        <v>0</v>
      </c>
      <c r="F82" s="23">
        <v>0</v>
      </c>
      <c r="G82" s="107">
        <v>0</v>
      </c>
      <c r="H82" s="131">
        <v>0</v>
      </c>
      <c r="I82" s="23">
        <v>0</v>
      </c>
      <c r="J82" s="23">
        <v>0</v>
      </c>
      <c r="K82" s="107">
        <v>0</v>
      </c>
      <c r="O82" s="71"/>
      <c r="Q82" s="1">
        <v>2612.0500000000002</v>
      </c>
      <c r="R82" s="1" t="s">
        <v>128</v>
      </c>
      <c r="Z82" s="3"/>
      <c r="AL82" s="191" t="s">
        <v>3981</v>
      </c>
      <c r="AM82" s="191">
        <v>120000</v>
      </c>
    </row>
    <row r="83" spans="1:39" x14ac:dyDescent="0.2">
      <c r="A83" s="28" t="s">
        <v>60</v>
      </c>
      <c r="B83" s="29" t="s">
        <v>93</v>
      </c>
      <c r="C83" s="102">
        <v>356131.75</v>
      </c>
      <c r="D83" s="106">
        <v>199946.81</v>
      </c>
      <c r="E83" s="23">
        <f t="shared" ref="E83:K83" si="57">SUM(E84:E87)</f>
        <v>0</v>
      </c>
      <c r="F83" s="23">
        <f t="shared" si="57"/>
        <v>135000.79999999999</v>
      </c>
      <c r="G83" s="107">
        <f t="shared" si="57"/>
        <v>173820.2</v>
      </c>
      <c r="H83" s="131">
        <f>SUM(H84:H87)</f>
        <v>120060</v>
      </c>
      <c r="I83" s="23">
        <f t="shared" si="57"/>
        <v>261907.31</v>
      </c>
      <c r="J83" s="23">
        <f t="shared" ref="J83" si="58">SUM(J84:J87)</f>
        <v>261392.24</v>
      </c>
      <c r="K83" s="107">
        <f t="shared" si="57"/>
        <v>109521.4</v>
      </c>
      <c r="O83" s="71"/>
      <c r="Z83" s="3"/>
      <c r="AG83" s="191">
        <f>K83-G83</f>
        <v>-64298.800000000017</v>
      </c>
      <c r="AL83" s="191" t="s">
        <v>3982</v>
      </c>
      <c r="AM83" s="191">
        <v>5408.55</v>
      </c>
    </row>
    <row r="84" spans="1:39" x14ac:dyDescent="0.2">
      <c r="A84" s="28"/>
      <c r="B84" s="30" t="s">
        <v>88</v>
      </c>
      <c r="C84" s="101">
        <v>356131.75</v>
      </c>
      <c r="D84" s="106">
        <v>199946.81</v>
      </c>
      <c r="E84" s="23">
        <v>0</v>
      </c>
      <c r="F84" s="23">
        <v>135000.79999999999</v>
      </c>
      <c r="G84" s="107">
        <v>173820.2</v>
      </c>
      <c r="H84" s="131">
        <v>120060</v>
      </c>
      <c r="I84" s="23">
        <v>139803.20000000001</v>
      </c>
      <c r="J84" s="23">
        <v>136868.4</v>
      </c>
      <c r="K84" s="107">
        <v>109521.4</v>
      </c>
      <c r="L84" s="12" t="s">
        <v>129</v>
      </c>
      <c r="M84" s="1">
        <f>E84-D84</f>
        <v>-199946.81</v>
      </c>
      <c r="N84" s="12">
        <f>H84-G84</f>
        <v>-53760.200000000012</v>
      </c>
      <c r="O84" s="71">
        <f>I84-H84</f>
        <v>19743.200000000012</v>
      </c>
      <c r="P84" s="1">
        <f>I84-G84</f>
        <v>-34017</v>
      </c>
      <c r="Z84" s="3"/>
      <c r="AL84" s="191" t="s">
        <v>3983</v>
      </c>
      <c r="AM84" s="191">
        <f>6759.45</f>
        <v>6759.45</v>
      </c>
    </row>
    <row r="85" spans="1:39" x14ac:dyDescent="0.2">
      <c r="A85" s="28"/>
      <c r="B85" s="30" t="s">
        <v>89</v>
      </c>
      <c r="C85" s="101">
        <v>0</v>
      </c>
      <c r="D85" s="106">
        <v>0</v>
      </c>
      <c r="E85" s="23">
        <v>0</v>
      </c>
      <c r="F85" s="23">
        <v>0</v>
      </c>
      <c r="G85" s="107">
        <v>0</v>
      </c>
      <c r="H85" s="131">
        <v>0</v>
      </c>
      <c r="I85" s="23">
        <v>0</v>
      </c>
      <c r="J85" s="23">
        <v>0</v>
      </c>
      <c r="K85" s="107">
        <v>0</v>
      </c>
      <c r="O85" s="71"/>
      <c r="Z85" s="3"/>
      <c r="AL85" s="191" t="s">
        <v>3984</v>
      </c>
      <c r="AM85" s="191">
        <f>-14000</f>
        <v>-14000</v>
      </c>
    </row>
    <row r="86" spans="1:39" x14ac:dyDescent="0.2">
      <c r="A86" s="28"/>
      <c r="B86" s="30" t="s">
        <v>90</v>
      </c>
      <c r="C86" s="101">
        <v>0</v>
      </c>
      <c r="D86" s="106">
        <v>0</v>
      </c>
      <c r="E86" s="23">
        <v>0</v>
      </c>
      <c r="F86" s="23">
        <v>0</v>
      </c>
      <c r="G86" s="107">
        <v>0</v>
      </c>
      <c r="H86" s="131">
        <v>0</v>
      </c>
      <c r="I86" s="23">
        <v>122104.11</v>
      </c>
      <c r="J86" s="23">
        <v>124523.84</v>
      </c>
      <c r="K86" s="107">
        <v>0</v>
      </c>
      <c r="M86" s="1">
        <v>0</v>
      </c>
      <c r="O86" s="71">
        <f>I86-H86</f>
        <v>122104.11</v>
      </c>
      <c r="P86" s="1">
        <f>I86-G86</f>
        <v>122104.11</v>
      </c>
      <c r="Q86" s="1">
        <v>120000</v>
      </c>
      <c r="R86" s="1" t="s">
        <v>126</v>
      </c>
      <c r="Z86" s="3"/>
      <c r="AL86" s="191" t="s">
        <v>3985</v>
      </c>
      <c r="AM86" s="191">
        <v>-120000</v>
      </c>
    </row>
    <row r="87" spans="1:39" x14ac:dyDescent="0.2">
      <c r="A87" s="28"/>
      <c r="B87" s="30" t="s">
        <v>127</v>
      </c>
      <c r="C87" s="101">
        <v>0</v>
      </c>
      <c r="D87" s="106">
        <v>0</v>
      </c>
      <c r="E87" s="23">
        <v>0</v>
      </c>
      <c r="F87" s="23">
        <v>0</v>
      </c>
      <c r="G87" s="107">
        <v>0</v>
      </c>
      <c r="H87" s="131">
        <v>0</v>
      </c>
      <c r="I87" s="23">
        <v>0</v>
      </c>
      <c r="J87" s="23">
        <v>0</v>
      </c>
      <c r="K87" s="107">
        <v>0</v>
      </c>
      <c r="O87" s="71"/>
      <c r="Q87" s="1">
        <v>2104.11</v>
      </c>
      <c r="R87" s="1" t="s">
        <v>128</v>
      </c>
      <c r="S87" s="1">
        <f>Q87+Q82</f>
        <v>4716.16</v>
      </c>
      <c r="Z87" s="3"/>
      <c r="AL87" s="191" t="s">
        <v>3986</v>
      </c>
      <c r="AM87" s="191">
        <v>-6759.45</v>
      </c>
    </row>
    <row r="88" spans="1:39" x14ac:dyDescent="0.2">
      <c r="A88" s="28" t="s">
        <v>63</v>
      </c>
      <c r="B88" s="29" t="s">
        <v>130</v>
      </c>
      <c r="C88" s="102">
        <v>404913.74</v>
      </c>
      <c r="D88" s="23">
        <f t="shared" ref="D88:K88" si="59">SUM(D89:D91)</f>
        <v>687658.36</v>
      </c>
      <c r="E88" s="23">
        <f t="shared" si="59"/>
        <v>1181647.52</v>
      </c>
      <c r="F88" s="23">
        <f t="shared" si="59"/>
        <v>970339.54</v>
      </c>
      <c r="G88" s="107">
        <f t="shared" si="59"/>
        <v>61317.86</v>
      </c>
      <c r="H88" s="131">
        <f t="shared" ref="H88" si="60">SUM(H89:H91)</f>
        <v>7953.43</v>
      </c>
      <c r="I88" s="23">
        <f t="shared" si="59"/>
        <v>26761.62</v>
      </c>
      <c r="J88" s="23">
        <f t="shared" ref="J88" si="61">SUM(J89:J91)</f>
        <v>13537.36</v>
      </c>
      <c r="K88" s="107">
        <f t="shared" si="59"/>
        <v>18394.900000000001</v>
      </c>
      <c r="M88" s="1">
        <f t="shared" ref="M88:M93" si="62">E88-D88</f>
        <v>493989.16000000003</v>
      </c>
      <c r="N88" s="1">
        <f>H88-G88</f>
        <v>-53364.43</v>
      </c>
      <c r="O88" s="71">
        <f t="shared" si="56"/>
        <v>18808.189999999999</v>
      </c>
      <c r="P88" s="1">
        <f>I88-G88</f>
        <v>-34556.240000000005</v>
      </c>
      <c r="Z88" s="3"/>
      <c r="AG88" s="191">
        <f>K88-G88</f>
        <v>-42922.96</v>
      </c>
      <c r="AL88" s="191"/>
      <c r="AM88" s="191">
        <f>SUM(AM81:AM87)</f>
        <v>11408.55</v>
      </c>
    </row>
    <row r="89" spans="1:39" x14ac:dyDescent="0.2">
      <c r="A89" s="28"/>
      <c r="B89" s="30" t="s">
        <v>131</v>
      </c>
      <c r="C89" s="101">
        <v>404913.74</v>
      </c>
      <c r="D89" s="106">
        <v>687658.36</v>
      </c>
      <c r="E89" s="23">
        <v>1181647.52</v>
      </c>
      <c r="F89" s="23">
        <v>970339.54</v>
      </c>
      <c r="G89" s="107">
        <v>61317.86</v>
      </c>
      <c r="H89" s="131">
        <v>7953.43</v>
      </c>
      <c r="I89" s="23">
        <v>26761.62</v>
      </c>
      <c r="J89" s="23">
        <v>13537.36</v>
      </c>
      <c r="K89" s="107">
        <v>18394.900000000001</v>
      </c>
      <c r="L89" s="1" t="s">
        <v>132</v>
      </c>
      <c r="O89" s="71"/>
      <c r="Z89" s="3"/>
      <c r="AL89" s="191"/>
      <c r="AM89" s="191">
        <f>AM88-AG81</f>
        <v>0</v>
      </c>
    </row>
    <row r="90" spans="1:39" x14ac:dyDescent="0.2">
      <c r="A90" s="28"/>
      <c r="B90" s="30" t="s">
        <v>133</v>
      </c>
      <c r="C90" s="101">
        <v>0</v>
      </c>
      <c r="D90" s="106">
        <v>0</v>
      </c>
      <c r="E90" s="23">
        <v>0</v>
      </c>
      <c r="F90" s="23">
        <v>0</v>
      </c>
      <c r="G90" s="107">
        <v>0</v>
      </c>
      <c r="H90" s="131">
        <v>0</v>
      </c>
      <c r="I90" s="23">
        <v>0</v>
      </c>
      <c r="J90" s="23">
        <v>0</v>
      </c>
      <c r="K90" s="107">
        <v>0</v>
      </c>
      <c r="O90" s="71"/>
      <c r="Z90" s="3"/>
      <c r="AL90" s="191"/>
      <c r="AM90" s="191"/>
    </row>
    <row r="91" spans="1:39" x14ac:dyDescent="0.2">
      <c r="A91" s="28"/>
      <c r="B91" s="30" t="s">
        <v>134</v>
      </c>
      <c r="C91" s="101">
        <v>0</v>
      </c>
      <c r="D91" s="106">
        <v>0</v>
      </c>
      <c r="E91" s="23">
        <v>0</v>
      </c>
      <c r="F91" s="23">
        <v>0</v>
      </c>
      <c r="G91" s="107">
        <v>0</v>
      </c>
      <c r="H91" s="131">
        <v>0</v>
      </c>
      <c r="I91" s="23">
        <v>0</v>
      </c>
      <c r="J91" s="23">
        <v>0</v>
      </c>
      <c r="K91" s="107">
        <v>0</v>
      </c>
      <c r="O91" s="71"/>
      <c r="Z91" s="3"/>
      <c r="AL91" s="191" t="s">
        <v>3987</v>
      </c>
      <c r="AM91" s="191">
        <f>-126396.5+62097.7</f>
        <v>-64298.8</v>
      </c>
    </row>
    <row r="92" spans="1:39" x14ac:dyDescent="0.2">
      <c r="A92" s="26" t="s">
        <v>39</v>
      </c>
      <c r="B92" s="27" t="s">
        <v>135</v>
      </c>
      <c r="C92" s="100">
        <v>0</v>
      </c>
      <c r="D92" s="104">
        <v>0</v>
      </c>
      <c r="E92" s="22">
        <v>0</v>
      </c>
      <c r="F92" s="22">
        <v>0</v>
      </c>
      <c r="G92" s="105">
        <v>0</v>
      </c>
      <c r="H92" s="130">
        <v>0</v>
      </c>
      <c r="I92" s="22">
        <v>0</v>
      </c>
      <c r="J92" s="22">
        <v>0</v>
      </c>
      <c r="K92" s="105">
        <v>0</v>
      </c>
      <c r="O92" s="71"/>
      <c r="R92" s="1">
        <f>130000</f>
        <v>130000</v>
      </c>
      <c r="Z92" s="3"/>
      <c r="AL92" s="191"/>
      <c r="AM92" s="191">
        <f>AM91-AG83</f>
        <v>0</v>
      </c>
    </row>
    <row r="93" spans="1:39" s="3" customFormat="1" x14ac:dyDescent="0.2">
      <c r="A93" s="26" t="s">
        <v>83</v>
      </c>
      <c r="B93" s="27" t="s">
        <v>136</v>
      </c>
      <c r="C93" s="100">
        <v>59941.599999999999</v>
      </c>
      <c r="D93" s="104">
        <v>62456.29</v>
      </c>
      <c r="E93" s="22">
        <v>50852.11</v>
      </c>
      <c r="F93" s="22">
        <v>72890.55</v>
      </c>
      <c r="G93" s="105">
        <v>126895.7</v>
      </c>
      <c r="H93" s="130">
        <v>260283.49</v>
      </c>
      <c r="I93" s="22">
        <v>201656.42</v>
      </c>
      <c r="J93" s="22">
        <v>227628.52</v>
      </c>
      <c r="K93" s="105">
        <v>293431.69</v>
      </c>
      <c r="L93" s="1" t="s">
        <v>137</v>
      </c>
      <c r="M93" s="1">
        <f t="shared" si="62"/>
        <v>-11604.18</v>
      </c>
      <c r="N93" s="1">
        <f>H93-G93</f>
        <v>133387.78999999998</v>
      </c>
      <c r="O93" s="71">
        <f t="shared" si="56"/>
        <v>-58627.069999999978</v>
      </c>
      <c r="P93" s="1">
        <f>I93-G93</f>
        <v>74760.720000000016</v>
      </c>
      <c r="R93" s="3">
        <v>153193.60999999999</v>
      </c>
      <c r="S93" s="3">
        <f>R93-R92</f>
        <v>23193.609999999986</v>
      </c>
      <c r="U93" s="1"/>
      <c r="V93" s="1"/>
      <c r="W93" s="1"/>
      <c r="X93" s="1"/>
      <c r="Y93" s="1"/>
      <c r="AA93" s="1"/>
      <c r="AB93" s="1"/>
      <c r="AC93" s="1"/>
      <c r="AD93" s="1"/>
      <c r="AE93" s="1"/>
      <c r="AF93" s="1"/>
      <c r="AG93" s="192">
        <f>K93-G93</f>
        <v>166535.99</v>
      </c>
      <c r="AL93" s="1"/>
      <c r="AM93" s="1"/>
    </row>
    <row r="94" spans="1:39" s="3" customFormat="1" x14ac:dyDescent="0.2">
      <c r="A94" s="26" t="s">
        <v>138</v>
      </c>
      <c r="B94" s="27" t="s">
        <v>139</v>
      </c>
      <c r="C94" s="100">
        <v>0</v>
      </c>
      <c r="D94" s="104">
        <v>0</v>
      </c>
      <c r="E94" s="22">
        <v>0</v>
      </c>
      <c r="F94" s="22">
        <v>0</v>
      </c>
      <c r="G94" s="105">
        <v>0</v>
      </c>
      <c r="H94" s="130">
        <v>0</v>
      </c>
      <c r="I94" s="22">
        <v>0</v>
      </c>
      <c r="J94" s="22">
        <v>0</v>
      </c>
      <c r="K94" s="105">
        <v>0</v>
      </c>
      <c r="L94" s="1"/>
      <c r="M94" s="1"/>
      <c r="N94" s="1"/>
      <c r="O94" s="71"/>
      <c r="P94" s="1"/>
      <c r="U94" s="1"/>
      <c r="V94" s="1"/>
      <c r="W94" s="1"/>
      <c r="X94" s="1"/>
      <c r="Y94" s="1"/>
      <c r="AL94" s="1"/>
      <c r="AM94" s="1"/>
    </row>
    <row r="95" spans="1:39" s="3" customFormat="1" x14ac:dyDescent="0.2">
      <c r="A95" s="26" t="s">
        <v>140</v>
      </c>
      <c r="B95" s="27" t="s">
        <v>141</v>
      </c>
      <c r="C95" s="100">
        <v>0</v>
      </c>
      <c r="D95" s="104">
        <v>0</v>
      </c>
      <c r="E95" s="22">
        <v>0</v>
      </c>
      <c r="F95" s="22">
        <v>0</v>
      </c>
      <c r="G95" s="105">
        <v>0</v>
      </c>
      <c r="H95" s="130">
        <v>0</v>
      </c>
      <c r="I95" s="22">
        <v>0</v>
      </c>
      <c r="J95" s="22">
        <v>0</v>
      </c>
      <c r="K95" s="105">
        <v>0</v>
      </c>
      <c r="L95" s="1"/>
      <c r="M95" s="1"/>
      <c r="N95" s="1"/>
      <c r="O95" s="71"/>
      <c r="P95" s="1"/>
      <c r="U95" s="1"/>
      <c r="V95" s="1"/>
      <c r="W95" s="1"/>
      <c r="X95" s="1"/>
      <c r="Y95" s="1"/>
      <c r="AL95" s="1"/>
      <c r="AM95" s="1"/>
    </row>
    <row r="96" spans="1:39" s="3" customFormat="1" ht="13.9" customHeight="1" x14ac:dyDescent="0.2">
      <c r="A96" s="27"/>
      <c r="B96" s="32" t="s">
        <v>142</v>
      </c>
      <c r="C96" s="103">
        <v>2687798.29</v>
      </c>
      <c r="D96" s="108">
        <f t="shared" ref="D96:K96" si="63">D9+D51+D94+D95</f>
        <v>3858429.82</v>
      </c>
      <c r="E96" s="108">
        <f t="shared" si="63"/>
        <v>4053694.5999999996</v>
      </c>
      <c r="F96" s="108">
        <f t="shared" si="63"/>
        <v>4023317.8200000003</v>
      </c>
      <c r="G96" s="109">
        <f t="shared" si="63"/>
        <v>3516095.74</v>
      </c>
      <c r="H96" s="132">
        <f t="shared" si="63"/>
        <v>5565006.9499999993</v>
      </c>
      <c r="I96" s="108">
        <f>I9+I51+I94+I95</f>
        <v>5332976.8099999996</v>
      </c>
      <c r="J96" s="108">
        <f t="shared" ref="J96" si="64">J9+J51+J94+J95</f>
        <v>5400553.5700000003</v>
      </c>
      <c r="K96" s="159">
        <f t="shared" si="63"/>
        <v>5213673.9400000004</v>
      </c>
      <c r="L96" s="1"/>
      <c r="M96" s="1">
        <f>SUM(M8:M94)</f>
        <v>195264.77999999985</v>
      </c>
      <c r="N96" s="1">
        <f>SUM(N8:N94)</f>
        <v>2048911.2100000004</v>
      </c>
      <c r="O96" s="1">
        <f>SUM(O8:O94)</f>
        <v>-122990.33000000009</v>
      </c>
      <c r="P96" s="1">
        <f>SUM(P8:P94)</f>
        <v>1925920.8800000001</v>
      </c>
      <c r="AL96" s="1"/>
      <c r="AM96" s="1"/>
    </row>
    <row r="97" spans="4:33" x14ac:dyDescent="0.2">
      <c r="D97" s="16"/>
      <c r="H97" s="16"/>
      <c r="O97" s="71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4:33" x14ac:dyDescent="0.2">
      <c r="U98" s="3"/>
      <c r="V98" s="3"/>
      <c r="W98" s="3"/>
      <c r="X98" s="3"/>
      <c r="Y98" s="3"/>
      <c r="AG98" s="191">
        <f>SUM(AG9:AG96)</f>
        <v>1697578.1999999995</v>
      </c>
    </row>
    <row r="99" spans="4:33" x14ac:dyDescent="0.2">
      <c r="M99" s="1">
        <f>-M93+Pasywa!N63</f>
        <v>10284.18</v>
      </c>
      <c r="U99" s="3"/>
      <c r="V99" s="3"/>
      <c r="W99" s="3"/>
      <c r="X99" s="3"/>
      <c r="Y99" s="3"/>
    </row>
    <row r="100" spans="4:33" x14ac:dyDescent="0.2">
      <c r="O100" s="1">
        <f>-O93+Pasywa!P63</f>
        <v>63476.069999999978</v>
      </c>
    </row>
  </sheetData>
  <mergeCells count="12">
    <mergeCell ref="AE8:AF8"/>
    <mergeCell ref="AB8:AC8"/>
    <mergeCell ref="A1:B1"/>
    <mergeCell ref="A2:B2"/>
    <mergeCell ref="A3:B3"/>
    <mergeCell ref="A4:B4"/>
    <mergeCell ref="A6:B6"/>
    <mergeCell ref="X8:Y8"/>
    <mergeCell ref="Z8:AA8"/>
    <mergeCell ref="R8:V8"/>
    <mergeCell ref="A7:B7"/>
    <mergeCell ref="C7:F7"/>
  </mergeCells>
  <pageMargins left="0.7" right="0.7" top="0.75" bottom="0.75" header="0.3" footer="0.3"/>
  <pageSetup paperSize="9" scale="70" orientation="portrait" r:id="rId1"/>
  <colBreaks count="1" manualBreakCount="1">
    <brk id="11" max="9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4AA1-9F99-4D2D-8AFD-CE57F92CA650}">
  <dimension ref="A1:AA85"/>
  <sheetViews>
    <sheetView topLeftCell="B30" zoomScale="80" zoomScaleNormal="80" zoomScaleSheetLayoutView="85" workbookViewId="0">
      <selection activeCell="X49" sqref="X49"/>
    </sheetView>
  </sheetViews>
  <sheetFormatPr defaultColWidth="8.85546875" defaultRowHeight="12.75" x14ac:dyDescent="0.2"/>
  <cols>
    <col min="1" max="1" width="5.7109375" style="33" customWidth="1"/>
    <col min="2" max="2" width="69" style="4" customWidth="1"/>
    <col min="3" max="3" width="18" style="4" hidden="1" customWidth="1"/>
    <col min="4" max="6" width="19.42578125" style="1" hidden="1" customWidth="1"/>
    <col min="7" max="7" width="19.42578125" style="1" customWidth="1"/>
    <col min="8" max="10" width="19.42578125" style="1" hidden="1" customWidth="1"/>
    <col min="11" max="11" width="19.42578125" style="1" customWidth="1"/>
    <col min="12" max="12" width="21.42578125" style="1" hidden="1" customWidth="1"/>
    <col min="13" max="14" width="13.7109375" style="1" hidden="1" customWidth="1"/>
    <col min="15" max="16" width="13.85546875" style="1" hidden="1" customWidth="1"/>
    <col min="17" max="17" width="16.28515625" style="1" hidden="1" customWidth="1"/>
    <col min="18" max="18" width="13" style="1" hidden="1" customWidth="1"/>
    <col min="19" max="19" width="12" style="1" hidden="1" customWidth="1"/>
    <col min="20" max="20" width="14.28515625" style="1" hidden="1" customWidth="1"/>
    <col min="21" max="22" width="10.140625" style="1" hidden="1" customWidth="1"/>
    <col min="23" max="24" width="12.140625" style="1" bestFit="1" customWidth="1"/>
    <col min="25" max="25" width="9.85546875" style="1" bestFit="1" customWidth="1"/>
    <col min="26" max="26" width="31.28515625" style="1" customWidth="1"/>
    <col min="27" max="28" width="12.5703125" style="1" bestFit="1" customWidth="1"/>
    <col min="29" max="16384" width="8.85546875" style="1"/>
  </cols>
  <sheetData>
    <row r="1" spans="1:27" x14ac:dyDescent="0.2">
      <c r="A1" s="227" t="s">
        <v>0</v>
      </c>
      <c r="B1" s="227"/>
      <c r="C1" s="72"/>
    </row>
    <row r="2" spans="1:27" x14ac:dyDescent="0.2">
      <c r="A2" s="227" t="s">
        <v>1</v>
      </c>
      <c r="B2" s="227"/>
      <c r="C2" s="72"/>
    </row>
    <row r="3" spans="1:27" x14ac:dyDescent="0.2">
      <c r="A3" s="227" t="s">
        <v>2</v>
      </c>
      <c r="B3" s="227"/>
      <c r="C3" s="72"/>
    </row>
    <row r="4" spans="1:27" x14ac:dyDescent="0.2">
      <c r="A4" s="227" t="s">
        <v>3</v>
      </c>
      <c r="B4" s="227"/>
      <c r="C4" s="72"/>
    </row>
    <row r="6" spans="1:27" ht="15.75" customHeight="1" x14ac:dyDescent="0.25">
      <c r="A6" s="228" t="s">
        <v>4</v>
      </c>
      <c r="B6" s="228"/>
      <c r="C6" s="73"/>
      <c r="D6" s="73"/>
      <c r="E6" s="73"/>
      <c r="H6" s="73"/>
      <c r="I6" s="73"/>
    </row>
    <row r="7" spans="1:27" ht="15" customHeight="1" thickBot="1" x14ac:dyDescent="0.25">
      <c r="A7" s="230" t="s">
        <v>143</v>
      </c>
      <c r="B7" s="230"/>
      <c r="C7" s="231"/>
      <c r="D7" s="232"/>
      <c r="E7" s="232"/>
      <c r="F7" s="232"/>
      <c r="G7" s="81"/>
      <c r="H7" s="81"/>
      <c r="I7" s="81"/>
      <c r="J7" s="81"/>
      <c r="K7" s="81"/>
    </row>
    <row r="8" spans="1:27" s="5" customFormat="1" ht="24" x14ac:dyDescent="0.25">
      <c r="A8" s="24" t="s">
        <v>6</v>
      </c>
      <c r="B8" s="25" t="s">
        <v>7</v>
      </c>
      <c r="C8" s="97" t="s">
        <v>8</v>
      </c>
      <c r="D8" s="134" t="s">
        <v>9</v>
      </c>
      <c r="E8" s="137" t="s">
        <v>10</v>
      </c>
      <c r="F8" s="137" t="s">
        <v>11</v>
      </c>
      <c r="G8" s="138" t="s">
        <v>12</v>
      </c>
      <c r="H8" s="134" t="s">
        <v>13</v>
      </c>
      <c r="I8" s="137" t="s">
        <v>14</v>
      </c>
      <c r="J8" s="137" t="s">
        <v>15</v>
      </c>
      <c r="K8" s="138" t="s">
        <v>16</v>
      </c>
      <c r="L8" s="40" t="s">
        <v>17</v>
      </c>
      <c r="M8" s="18"/>
      <c r="N8" s="18"/>
      <c r="O8" s="5" t="s">
        <v>18</v>
      </c>
      <c r="T8" s="5" t="s">
        <v>20</v>
      </c>
      <c r="Z8" s="18"/>
      <c r="AA8" s="18"/>
    </row>
    <row r="9" spans="1:27" s="3" customFormat="1" x14ac:dyDescent="0.2">
      <c r="A9" s="26" t="s">
        <v>24</v>
      </c>
      <c r="B9" s="27" t="s">
        <v>144</v>
      </c>
      <c r="C9" s="98">
        <v>1040229.4</v>
      </c>
      <c r="D9" s="104">
        <f>SUM(D10,D11,D13,D15,D18:D20)</f>
        <v>1483892.1800000002</v>
      </c>
      <c r="E9" s="22">
        <f t="shared" ref="E9:K9" si="0">SUM(E10,E11,E13,E15,E18:E20)</f>
        <v>1631766.9500000002</v>
      </c>
      <c r="F9" s="22">
        <f t="shared" si="0"/>
        <v>1500448.4699999988</v>
      </c>
      <c r="G9" s="105">
        <f t="shared" si="0"/>
        <v>1195892.1800000009</v>
      </c>
      <c r="H9" s="22">
        <f>SUM(H10,H11,H13,H15,H18:H20)</f>
        <v>1170672.2100000002</v>
      </c>
      <c r="I9" s="22">
        <f t="shared" si="0"/>
        <v>1137660.4899999998</v>
      </c>
      <c r="J9" s="22">
        <f t="shared" ref="J9" si="1">SUM(J10,J11,J13,J15,J18:J20)</f>
        <v>1099970.9999999991</v>
      </c>
      <c r="K9" s="105">
        <f t="shared" si="0"/>
        <v>1593973.300060167</v>
      </c>
      <c r="L9" s="1"/>
      <c r="M9" s="1"/>
      <c r="N9" s="1"/>
      <c r="Z9" s="1"/>
      <c r="AA9" s="1"/>
    </row>
    <row r="10" spans="1:27" s="3" customFormat="1" x14ac:dyDescent="0.2">
      <c r="A10" s="26" t="s">
        <v>30</v>
      </c>
      <c r="B10" s="27" t="s">
        <v>145</v>
      </c>
      <c r="C10" s="98">
        <v>120000</v>
      </c>
      <c r="D10" s="104">
        <v>120000</v>
      </c>
      <c r="E10" s="22">
        <v>120000</v>
      </c>
      <c r="F10" s="22">
        <v>120000</v>
      </c>
      <c r="G10" s="105">
        <v>120000</v>
      </c>
      <c r="H10" s="22">
        <v>120000</v>
      </c>
      <c r="I10" s="22">
        <v>120000</v>
      </c>
      <c r="J10" s="22">
        <v>120000</v>
      </c>
      <c r="K10" s="105">
        <v>120000</v>
      </c>
      <c r="L10" s="12" t="s">
        <v>146</v>
      </c>
      <c r="M10" s="1"/>
      <c r="N10" s="1"/>
      <c r="Z10" s="1"/>
      <c r="AA10" s="1"/>
    </row>
    <row r="11" spans="1:27" s="3" customFormat="1" x14ac:dyDescent="0.2">
      <c r="A11" s="26" t="s">
        <v>51</v>
      </c>
      <c r="B11" s="27" t="s">
        <v>147</v>
      </c>
      <c r="C11" s="98">
        <v>397531.17</v>
      </c>
      <c r="D11" s="104">
        <f>397531.17</f>
        <v>397531.17</v>
      </c>
      <c r="E11" s="22">
        <v>397531.17</v>
      </c>
      <c r="F11" s="22">
        <v>632229.4</v>
      </c>
      <c r="G11" s="105">
        <v>632229.4</v>
      </c>
      <c r="H11" s="22">
        <v>632229.4</v>
      </c>
      <c r="I11" s="22">
        <v>632229.4</v>
      </c>
      <c r="J11" s="22">
        <v>1075892.18</v>
      </c>
      <c r="K11" s="105">
        <v>1075892.18</v>
      </c>
      <c r="L11" s="12" t="s">
        <v>148</v>
      </c>
      <c r="M11" s="1"/>
      <c r="N11" s="1"/>
      <c r="W11" s="192">
        <f>K11-G11</f>
        <v>443662.77999999991</v>
      </c>
      <c r="Z11" s="1"/>
      <c r="AA11" s="1"/>
    </row>
    <row r="12" spans="1:27" s="3" customFormat="1" ht="25.5" x14ac:dyDescent="0.2">
      <c r="A12" s="26"/>
      <c r="B12" s="30" t="s">
        <v>149</v>
      </c>
      <c r="C12" s="102">
        <v>0</v>
      </c>
      <c r="D12" s="106">
        <v>0</v>
      </c>
      <c r="E12" s="23">
        <v>0</v>
      </c>
      <c r="F12" s="23">
        <v>0</v>
      </c>
      <c r="G12" s="107">
        <v>0</v>
      </c>
      <c r="H12" s="23">
        <v>0</v>
      </c>
      <c r="I12" s="23">
        <v>0</v>
      </c>
      <c r="J12" s="23">
        <v>0</v>
      </c>
      <c r="K12" s="107">
        <v>0</v>
      </c>
      <c r="L12" s="1"/>
      <c r="M12" s="1"/>
      <c r="N12" s="1"/>
      <c r="Z12" s="1"/>
      <c r="AA12" s="1"/>
    </row>
    <row r="13" spans="1:27" s="3" customFormat="1" x14ac:dyDescent="0.2">
      <c r="A13" s="26" t="s">
        <v>77</v>
      </c>
      <c r="B13" s="27" t="s">
        <v>150</v>
      </c>
      <c r="C13" s="98">
        <v>0</v>
      </c>
      <c r="D13" s="104">
        <v>0</v>
      </c>
      <c r="E13" s="22">
        <v>0</v>
      </c>
      <c r="F13" s="22">
        <v>0</v>
      </c>
      <c r="G13" s="105">
        <v>0</v>
      </c>
      <c r="H13" s="22">
        <v>0</v>
      </c>
      <c r="I13" s="22">
        <v>0</v>
      </c>
      <c r="J13" s="22">
        <v>0</v>
      </c>
      <c r="K13" s="105">
        <v>0</v>
      </c>
      <c r="L13" s="1"/>
      <c r="M13" s="1"/>
      <c r="N13" s="1"/>
      <c r="Z13" s="1"/>
      <c r="AA13" s="1"/>
    </row>
    <row r="14" spans="1:27" s="3" customFormat="1" x14ac:dyDescent="0.2">
      <c r="A14" s="26"/>
      <c r="B14" s="30" t="s">
        <v>151</v>
      </c>
      <c r="C14" s="102">
        <v>0</v>
      </c>
      <c r="D14" s="106">
        <v>0</v>
      </c>
      <c r="E14" s="23">
        <v>0</v>
      </c>
      <c r="F14" s="23">
        <v>0</v>
      </c>
      <c r="G14" s="107">
        <v>0</v>
      </c>
      <c r="H14" s="23">
        <v>0</v>
      </c>
      <c r="I14" s="23">
        <v>0</v>
      </c>
      <c r="J14" s="23">
        <v>0</v>
      </c>
      <c r="K14" s="107">
        <v>0</v>
      </c>
      <c r="L14" s="1"/>
      <c r="M14" s="1"/>
      <c r="N14" s="1"/>
      <c r="Z14" s="1"/>
      <c r="AA14" s="1"/>
    </row>
    <row r="15" spans="1:27" s="3" customFormat="1" x14ac:dyDescent="0.2">
      <c r="A15" s="26" t="s">
        <v>83</v>
      </c>
      <c r="B15" s="27" t="s">
        <v>152</v>
      </c>
      <c r="C15" s="98">
        <v>0</v>
      </c>
      <c r="D15" s="104">
        <v>0</v>
      </c>
      <c r="E15" s="22">
        <v>0</v>
      </c>
      <c r="F15" s="22">
        <v>0</v>
      </c>
      <c r="G15" s="105">
        <v>0</v>
      </c>
      <c r="H15" s="22">
        <v>0</v>
      </c>
      <c r="I15" s="22">
        <v>0</v>
      </c>
      <c r="J15" s="22">
        <v>0</v>
      </c>
      <c r="K15" s="105">
        <v>0</v>
      </c>
      <c r="L15" s="1"/>
      <c r="M15" s="1"/>
      <c r="N15" s="1"/>
      <c r="Z15" s="1"/>
      <c r="AA15" s="1"/>
    </row>
    <row r="16" spans="1:27" s="3" customFormat="1" x14ac:dyDescent="0.2">
      <c r="A16" s="26"/>
      <c r="B16" s="30" t="s">
        <v>153</v>
      </c>
      <c r="C16" s="102">
        <v>0</v>
      </c>
      <c r="D16" s="106">
        <v>0</v>
      </c>
      <c r="E16" s="23">
        <v>0</v>
      </c>
      <c r="F16" s="23">
        <v>0</v>
      </c>
      <c r="G16" s="107">
        <v>0</v>
      </c>
      <c r="H16" s="23">
        <v>0</v>
      </c>
      <c r="I16" s="23">
        <v>0</v>
      </c>
      <c r="J16" s="23">
        <v>0</v>
      </c>
      <c r="K16" s="107">
        <v>0</v>
      </c>
      <c r="L16" s="1"/>
      <c r="M16" s="1"/>
      <c r="N16" s="1"/>
      <c r="Z16" s="1"/>
      <c r="AA16" s="1"/>
    </row>
    <row r="17" spans="1:27" x14ac:dyDescent="0.2">
      <c r="A17" s="26"/>
      <c r="B17" s="30" t="s">
        <v>154</v>
      </c>
      <c r="C17" s="102">
        <v>0</v>
      </c>
      <c r="D17" s="106">
        <v>0</v>
      </c>
      <c r="E17" s="23">
        <v>0</v>
      </c>
      <c r="F17" s="23">
        <v>0</v>
      </c>
      <c r="G17" s="107">
        <v>0</v>
      </c>
      <c r="H17" s="23">
        <v>0</v>
      </c>
      <c r="I17" s="23">
        <v>0</v>
      </c>
      <c r="J17" s="23">
        <v>0</v>
      </c>
      <c r="K17" s="107">
        <v>0</v>
      </c>
      <c r="R17" s="3"/>
    </row>
    <row r="18" spans="1:27" x14ac:dyDescent="0.2">
      <c r="A18" s="26" t="s">
        <v>96</v>
      </c>
      <c r="B18" s="27" t="s">
        <v>155</v>
      </c>
      <c r="C18" s="98">
        <v>0</v>
      </c>
      <c r="D18" s="104">
        <f>$C$19</f>
        <v>522698.23000000004</v>
      </c>
      <c r="E18" s="22">
        <f t="shared" ref="E18" si="2">$C$19</f>
        <v>522698.23000000004</v>
      </c>
      <c r="F18" s="22">
        <v>288000</v>
      </c>
      <c r="G18" s="105">
        <v>0</v>
      </c>
      <c r="H18" s="22">
        <v>443662.78</v>
      </c>
      <c r="I18" s="22">
        <v>443662.78</v>
      </c>
      <c r="J18" s="22">
        <v>0</v>
      </c>
      <c r="K18" s="105">
        <v>0</v>
      </c>
      <c r="L18" s="12"/>
      <c r="N18" s="1">
        <f>E18-D18</f>
        <v>0</v>
      </c>
      <c r="O18" s="1">
        <f>H18-G18</f>
        <v>443662.78</v>
      </c>
      <c r="P18" s="71">
        <f>I18-H18</f>
        <v>0</v>
      </c>
      <c r="R18" s="3"/>
      <c r="T18" s="1">
        <f>I18-G18</f>
        <v>443662.78</v>
      </c>
    </row>
    <row r="19" spans="1:27" x14ac:dyDescent="0.2">
      <c r="A19" s="26" t="s">
        <v>156</v>
      </c>
      <c r="B19" s="27" t="s">
        <v>157</v>
      </c>
      <c r="C19" s="98">
        <v>522698.23000000004</v>
      </c>
      <c r="D19" s="104">
        <f>RZIS!G61</f>
        <v>443662.78</v>
      </c>
      <c r="E19" s="22">
        <f>RZIS!H61</f>
        <v>591537.55000000005</v>
      </c>
      <c r="F19" s="22">
        <f>RZIS!I61</f>
        <v>460219.0699999989</v>
      </c>
      <c r="G19" s="105">
        <f>RZIS!J61</f>
        <v>443662.78000000084</v>
      </c>
      <c r="H19" s="22">
        <v>-25219.97</v>
      </c>
      <c r="I19" s="22">
        <f>RZIS!O61</f>
        <v>-58231.690000000483</v>
      </c>
      <c r="J19" s="22">
        <f>RZIS!P61</f>
        <v>-95921.180000000968</v>
      </c>
      <c r="K19" s="105">
        <f>RZIS!Q61</f>
        <v>398081.1200601671</v>
      </c>
      <c r="L19" s="12"/>
      <c r="N19" s="1">
        <f>E19-D19</f>
        <v>147874.77000000002</v>
      </c>
      <c r="O19" s="1">
        <f>H19-G19</f>
        <v>-468882.75000000081</v>
      </c>
      <c r="P19" s="71">
        <f>I19-H19</f>
        <v>-33011.720000000481</v>
      </c>
      <c r="R19" s="3"/>
      <c r="T19" s="1">
        <f>I19-G19</f>
        <v>-501894.47000000131</v>
      </c>
      <c r="W19" s="191">
        <f>K19-G19</f>
        <v>-45581.659939833742</v>
      </c>
    </row>
    <row r="20" spans="1:27" x14ac:dyDescent="0.2">
      <c r="A20" s="26" t="s">
        <v>158</v>
      </c>
      <c r="B20" s="27" t="s">
        <v>159</v>
      </c>
      <c r="C20" s="98">
        <v>0</v>
      </c>
      <c r="D20" s="104">
        <v>0</v>
      </c>
      <c r="E20" s="22">
        <v>0</v>
      </c>
      <c r="F20" s="22">
        <v>0</v>
      </c>
      <c r="G20" s="105">
        <v>0</v>
      </c>
      <c r="H20" s="22">
        <v>0</v>
      </c>
      <c r="I20" s="22">
        <v>0</v>
      </c>
      <c r="J20" s="22">
        <v>0</v>
      </c>
      <c r="K20" s="105">
        <v>0</v>
      </c>
      <c r="P20" s="71"/>
      <c r="R20" s="3"/>
    </row>
    <row r="21" spans="1:27" s="3" customFormat="1" x14ac:dyDescent="0.2">
      <c r="A21" s="26" t="s">
        <v>100</v>
      </c>
      <c r="B21" s="27" t="s">
        <v>160</v>
      </c>
      <c r="C21" s="98">
        <v>1647568.8900000001</v>
      </c>
      <c r="D21" s="104">
        <f t="shared" ref="D21:K21" si="3">D22+D30+D39+D63</f>
        <v>2514799.17</v>
      </c>
      <c r="E21" s="22">
        <f t="shared" si="3"/>
        <v>2421824.6500000004</v>
      </c>
      <c r="F21" s="22">
        <f t="shared" si="3"/>
        <v>2522869.3500000006</v>
      </c>
      <c r="G21" s="105">
        <f t="shared" si="3"/>
        <v>2320203.5599999996</v>
      </c>
      <c r="H21" s="22">
        <f t="shared" si="3"/>
        <v>4394334.74</v>
      </c>
      <c r="I21" s="22">
        <f t="shared" si="3"/>
        <v>4304356.13</v>
      </c>
      <c r="J21" s="22">
        <f>J22+J30+J39+J63</f>
        <v>4299174.4000000004</v>
      </c>
      <c r="K21" s="105">
        <f t="shared" si="3"/>
        <v>3619700.64</v>
      </c>
      <c r="L21" s="1">
        <f>I21-G21</f>
        <v>1984152.5700000003</v>
      </c>
      <c r="M21" s="1"/>
      <c r="N21" s="1"/>
      <c r="P21" s="71"/>
      <c r="T21" s="1"/>
      <c r="Z21" s="1"/>
      <c r="AA21" s="1"/>
    </row>
    <row r="22" spans="1:27" x14ac:dyDescent="0.2">
      <c r="A22" s="26" t="s">
        <v>30</v>
      </c>
      <c r="B22" s="27" t="s">
        <v>161</v>
      </c>
      <c r="C22" s="98">
        <v>155616.6</v>
      </c>
      <c r="D22" s="104">
        <f t="shared" ref="D22:H22" si="4">D23+D24+D27</f>
        <v>650510.55000000005</v>
      </c>
      <c r="E22" s="22">
        <f t="shared" si="4"/>
        <v>622089.60000000009</v>
      </c>
      <c r="F22" s="22">
        <f t="shared" si="4"/>
        <v>622089.60000000009</v>
      </c>
      <c r="G22" s="105">
        <f t="shared" si="4"/>
        <v>171611.65</v>
      </c>
      <c r="H22" s="22">
        <f t="shared" si="4"/>
        <v>644595.30000000005</v>
      </c>
      <c r="I22" s="22">
        <f>I23+I24+I27</f>
        <v>644595.30000000005</v>
      </c>
      <c r="J22" s="22">
        <f>J23+J24+J27</f>
        <v>630601.65</v>
      </c>
      <c r="K22" s="105">
        <f>K23+K24+K27</f>
        <v>174140.91</v>
      </c>
      <c r="N22" s="1">
        <f>E22-D22</f>
        <v>-28420.949999999953</v>
      </c>
      <c r="O22" s="1">
        <f>H22-G22</f>
        <v>472983.65</v>
      </c>
      <c r="P22" s="71">
        <f>I22-H22</f>
        <v>0</v>
      </c>
      <c r="R22" s="3"/>
      <c r="T22" s="1">
        <f>I22-G22</f>
        <v>472983.65</v>
      </c>
      <c r="W22" s="191">
        <f>K22-G22</f>
        <v>2529.2600000000093</v>
      </c>
    </row>
    <row r="23" spans="1:27" s="3" customFormat="1" x14ac:dyDescent="0.2">
      <c r="A23" s="26" t="s">
        <v>35</v>
      </c>
      <c r="B23" s="27" t="s">
        <v>162</v>
      </c>
      <c r="C23" s="98">
        <v>28399.31</v>
      </c>
      <c r="D23" s="104">
        <v>28399.31</v>
      </c>
      <c r="E23" s="22">
        <v>28399.31</v>
      </c>
      <c r="F23" s="22">
        <v>28399.31</v>
      </c>
      <c r="G23" s="105">
        <v>17246.8</v>
      </c>
      <c r="H23" s="22">
        <v>17246.8</v>
      </c>
      <c r="I23" s="22">
        <v>17246.8</v>
      </c>
      <c r="J23" s="22">
        <v>17246.8</v>
      </c>
      <c r="K23" s="105">
        <v>30341.56</v>
      </c>
      <c r="L23" s="12"/>
      <c r="M23" s="1"/>
      <c r="N23" s="1"/>
      <c r="P23" s="71"/>
      <c r="T23" s="1"/>
      <c r="Z23" s="1"/>
      <c r="AA23" s="1"/>
    </row>
    <row r="24" spans="1:27" x14ac:dyDescent="0.2">
      <c r="A24" s="26" t="s">
        <v>39</v>
      </c>
      <c r="B24" s="27" t="s">
        <v>163</v>
      </c>
      <c r="C24" s="98">
        <v>118517.29</v>
      </c>
      <c r="D24" s="104">
        <f t="shared" ref="D24:K24" si="5">SUM(D25:D26)</f>
        <v>622111.24</v>
      </c>
      <c r="E24" s="22">
        <f t="shared" si="5"/>
        <v>593690.29</v>
      </c>
      <c r="F24" s="22">
        <f t="shared" si="5"/>
        <v>593690.29</v>
      </c>
      <c r="G24" s="105">
        <f t="shared" si="5"/>
        <v>141164.85</v>
      </c>
      <c r="H24" s="22">
        <f t="shared" ref="H24" si="6">SUM(H25:H26)</f>
        <v>627348.5</v>
      </c>
      <c r="I24" s="22">
        <f t="shared" si="5"/>
        <v>627348.5</v>
      </c>
      <c r="J24" s="22">
        <f t="shared" ref="J24" si="7">SUM(J25:J26)</f>
        <v>613354.85</v>
      </c>
      <c r="K24" s="105">
        <f t="shared" si="5"/>
        <v>127799.35</v>
      </c>
      <c r="P24" s="71"/>
      <c r="R24" s="3"/>
    </row>
    <row r="25" spans="1:27" x14ac:dyDescent="0.2">
      <c r="A25" s="26"/>
      <c r="B25" s="30" t="s">
        <v>164</v>
      </c>
      <c r="C25" s="102">
        <v>0</v>
      </c>
      <c r="D25" s="106">
        <v>0</v>
      </c>
      <c r="E25" s="23">
        <v>0</v>
      </c>
      <c r="F25" s="23">
        <v>0</v>
      </c>
      <c r="G25" s="107">
        <v>0</v>
      </c>
      <c r="H25" s="23">
        <v>0</v>
      </c>
      <c r="I25" s="23">
        <v>0</v>
      </c>
      <c r="J25" s="23">
        <v>0</v>
      </c>
      <c r="K25" s="107">
        <v>0</v>
      </c>
      <c r="P25" s="71"/>
      <c r="R25" s="3"/>
    </row>
    <row r="26" spans="1:27" x14ac:dyDescent="0.2">
      <c r="A26" s="26"/>
      <c r="B26" s="30" t="s">
        <v>165</v>
      </c>
      <c r="C26" s="102">
        <v>118517.29</v>
      </c>
      <c r="D26" s="106">
        <v>622111.24</v>
      </c>
      <c r="E26" s="23">
        <v>593690.29</v>
      </c>
      <c r="F26" s="23">
        <v>593690.29</v>
      </c>
      <c r="G26" s="107">
        <f>154364.85-13200</f>
        <v>141164.85</v>
      </c>
      <c r="H26" s="23">
        <v>627348.5</v>
      </c>
      <c r="I26" s="23">
        <v>627348.5</v>
      </c>
      <c r="J26" s="23">
        <v>613354.85</v>
      </c>
      <c r="K26" s="107">
        <v>127799.35</v>
      </c>
      <c r="P26" s="71"/>
      <c r="R26" s="3"/>
    </row>
    <row r="27" spans="1:27" x14ac:dyDescent="0.2">
      <c r="A27" s="26" t="s">
        <v>42</v>
      </c>
      <c r="B27" s="27" t="s">
        <v>166</v>
      </c>
      <c r="C27" s="98">
        <v>8700</v>
      </c>
      <c r="D27" s="104">
        <f t="shared" ref="D27:K27" si="8">SUM(D28:D29)</f>
        <v>0</v>
      </c>
      <c r="E27" s="22">
        <f t="shared" si="8"/>
        <v>0</v>
      </c>
      <c r="F27" s="22">
        <f t="shared" si="8"/>
        <v>0</v>
      </c>
      <c r="G27" s="105">
        <f t="shared" si="8"/>
        <v>13200</v>
      </c>
      <c r="H27" s="22">
        <f t="shared" si="8"/>
        <v>0</v>
      </c>
      <c r="I27" s="22">
        <f t="shared" si="8"/>
        <v>0</v>
      </c>
      <c r="J27" s="22">
        <f t="shared" ref="J27" si="9">SUM(J28:J29)</f>
        <v>0</v>
      </c>
      <c r="K27" s="105">
        <f t="shared" si="8"/>
        <v>16000</v>
      </c>
      <c r="P27" s="71"/>
      <c r="R27" s="3"/>
    </row>
    <row r="28" spans="1:27" x14ac:dyDescent="0.2">
      <c r="A28" s="26"/>
      <c r="B28" s="30" t="s">
        <v>167</v>
      </c>
      <c r="C28" s="102">
        <v>0</v>
      </c>
      <c r="D28" s="106">
        <v>0</v>
      </c>
      <c r="E28" s="23">
        <v>0</v>
      </c>
      <c r="F28" s="23">
        <v>0</v>
      </c>
      <c r="G28" s="107">
        <v>0</v>
      </c>
      <c r="H28" s="23">
        <v>0</v>
      </c>
      <c r="I28" s="23">
        <v>0</v>
      </c>
      <c r="J28" s="23">
        <v>0</v>
      </c>
      <c r="K28" s="107">
        <v>0</v>
      </c>
      <c r="P28" s="71"/>
      <c r="R28" s="3"/>
    </row>
    <row r="29" spans="1:27" x14ac:dyDescent="0.2">
      <c r="A29" s="26"/>
      <c r="B29" s="30" t="s">
        <v>168</v>
      </c>
      <c r="C29" s="102">
        <v>8700</v>
      </c>
      <c r="D29" s="106">
        <v>0</v>
      </c>
      <c r="E29" s="23">
        <v>0</v>
      </c>
      <c r="F29" s="23">
        <v>0</v>
      </c>
      <c r="G29" s="107">
        <v>13200</v>
      </c>
      <c r="H29" s="23">
        <v>0</v>
      </c>
      <c r="I29" s="23">
        <v>0</v>
      </c>
      <c r="J29" s="23">
        <v>0</v>
      </c>
      <c r="K29" s="107">
        <v>16000</v>
      </c>
      <c r="P29" s="71"/>
      <c r="R29" s="3"/>
    </row>
    <row r="30" spans="1:27" x14ac:dyDescent="0.2">
      <c r="A30" s="26" t="s">
        <v>51</v>
      </c>
      <c r="B30" s="27" t="s">
        <v>169</v>
      </c>
      <c r="C30" s="98">
        <v>0</v>
      </c>
      <c r="D30" s="104">
        <f t="shared" ref="D30:K30" si="10">SUM(D31:D33)</f>
        <v>358438.36</v>
      </c>
      <c r="E30" s="22">
        <f t="shared" si="10"/>
        <v>368036.99</v>
      </c>
      <c r="F30" s="22">
        <f t="shared" si="10"/>
        <v>377741.1</v>
      </c>
      <c r="G30" s="105">
        <f t="shared" si="10"/>
        <v>0</v>
      </c>
      <c r="H30" s="22">
        <f t="shared" si="10"/>
        <v>1017994.53</v>
      </c>
      <c r="I30" s="22">
        <f t="shared" si="10"/>
        <v>1037939.73</v>
      </c>
      <c r="J30" s="22">
        <f t="shared" ref="J30" si="11">SUM(J31:J33)</f>
        <v>1058104.1100000001</v>
      </c>
      <c r="K30" s="105">
        <f t="shared" si="10"/>
        <v>63801.13</v>
      </c>
      <c r="P30" s="71"/>
      <c r="R30" s="3"/>
      <c r="S30" s="1" t="s">
        <v>170</v>
      </c>
    </row>
    <row r="31" spans="1:27" s="3" customFormat="1" x14ac:dyDescent="0.2">
      <c r="A31" s="26" t="s">
        <v>35</v>
      </c>
      <c r="B31" s="27" t="s">
        <v>171</v>
      </c>
      <c r="C31" s="98">
        <v>0</v>
      </c>
      <c r="D31" s="104">
        <v>358438.36</v>
      </c>
      <c r="E31" s="22">
        <v>368036.99</v>
      </c>
      <c r="F31" s="22">
        <v>377741.1</v>
      </c>
      <c r="G31" s="105">
        <v>0</v>
      </c>
      <c r="H31" s="22">
        <v>1017994.53</v>
      </c>
      <c r="I31" s="22">
        <v>1037939.73</v>
      </c>
      <c r="J31" s="22">
        <v>1058104.1100000001</v>
      </c>
      <c r="K31" s="105">
        <v>0</v>
      </c>
      <c r="L31" s="12" t="s">
        <v>172</v>
      </c>
      <c r="M31" s="1"/>
      <c r="N31" s="1">
        <f t="shared" ref="N31:N63" si="12">E31-D31</f>
        <v>9598.6300000000047</v>
      </c>
      <c r="O31" s="3">
        <f>H31-G31</f>
        <v>1017994.53</v>
      </c>
      <c r="P31" s="71">
        <f>I31-H31</f>
        <v>19945.199999999953</v>
      </c>
      <c r="Q31" s="3">
        <v>250000</v>
      </c>
      <c r="R31" s="3" t="s">
        <v>173</v>
      </c>
      <c r="S31" s="3">
        <f>Q31+Q33+Q35</f>
        <v>1000000</v>
      </c>
      <c r="T31" s="1">
        <f>I31-G31</f>
        <v>1037939.73</v>
      </c>
      <c r="W31" s="192">
        <f>K31-G31</f>
        <v>0</v>
      </c>
    </row>
    <row r="32" spans="1:27" s="3" customFormat="1" ht="25.5" x14ac:dyDescent="0.2">
      <c r="A32" s="26" t="s">
        <v>39</v>
      </c>
      <c r="B32" s="27" t="s">
        <v>174</v>
      </c>
      <c r="C32" s="98">
        <v>0</v>
      </c>
      <c r="D32" s="104">
        <v>0</v>
      </c>
      <c r="E32" s="22">
        <v>0</v>
      </c>
      <c r="F32" s="22">
        <v>0</v>
      </c>
      <c r="G32" s="105">
        <v>0</v>
      </c>
      <c r="H32" s="22">
        <v>0</v>
      </c>
      <c r="I32" s="22">
        <v>0</v>
      </c>
      <c r="J32" s="22">
        <v>0</v>
      </c>
      <c r="K32" s="105">
        <v>0</v>
      </c>
      <c r="L32" s="1"/>
      <c r="M32" s="1"/>
      <c r="N32" s="1"/>
      <c r="P32" s="71"/>
      <c r="Q32" s="3">
        <v>9435.6200000000008</v>
      </c>
      <c r="R32" s="3" t="s">
        <v>175</v>
      </c>
      <c r="S32" s="1">
        <f>Q32+Q34+Q36</f>
        <v>37939.730000000003</v>
      </c>
      <c r="T32" s="1"/>
    </row>
    <row r="33" spans="1:27" s="3" customFormat="1" x14ac:dyDescent="0.2">
      <c r="A33" s="26" t="s">
        <v>42</v>
      </c>
      <c r="B33" s="27" t="s">
        <v>176</v>
      </c>
      <c r="C33" s="98">
        <v>0</v>
      </c>
      <c r="D33" s="104">
        <f t="shared" ref="D33:K33" si="13">SUM(D34:D38)</f>
        <v>0</v>
      </c>
      <c r="E33" s="22">
        <f t="shared" si="13"/>
        <v>0</v>
      </c>
      <c r="F33" s="22">
        <f t="shared" si="13"/>
        <v>0</v>
      </c>
      <c r="G33" s="105">
        <f t="shared" si="13"/>
        <v>0</v>
      </c>
      <c r="H33" s="22">
        <f t="shared" ref="H33" si="14">SUM(H34:H38)</f>
        <v>0</v>
      </c>
      <c r="I33" s="22">
        <f t="shared" si="13"/>
        <v>0</v>
      </c>
      <c r="J33" s="22">
        <f t="shared" ref="J33" si="15">SUM(J34:J38)</f>
        <v>0</v>
      </c>
      <c r="K33" s="105">
        <f t="shared" si="13"/>
        <v>63801.13</v>
      </c>
      <c r="L33" s="1"/>
      <c r="M33" s="1"/>
      <c r="N33" s="1"/>
      <c r="P33" s="71"/>
      <c r="Q33" s="3">
        <v>450000</v>
      </c>
      <c r="R33" s="3" t="s">
        <v>177</v>
      </c>
      <c r="T33" s="1"/>
    </row>
    <row r="34" spans="1:27" x14ac:dyDescent="0.2">
      <c r="A34" s="28" t="s">
        <v>57</v>
      </c>
      <c r="B34" s="29" t="s">
        <v>178</v>
      </c>
      <c r="C34" s="102">
        <v>0</v>
      </c>
      <c r="D34" s="106">
        <v>0</v>
      </c>
      <c r="E34" s="23">
        <v>0</v>
      </c>
      <c r="F34" s="23">
        <v>0</v>
      </c>
      <c r="G34" s="107">
        <v>0</v>
      </c>
      <c r="H34" s="23">
        <v>0</v>
      </c>
      <c r="I34" s="23">
        <v>0</v>
      </c>
      <c r="J34" s="23">
        <v>0</v>
      </c>
      <c r="K34" s="107">
        <v>0</v>
      </c>
      <c r="P34" s="71"/>
      <c r="Q34" s="1">
        <v>17304.11</v>
      </c>
      <c r="R34" s="3" t="s">
        <v>175</v>
      </c>
    </row>
    <row r="35" spans="1:27" x14ac:dyDescent="0.2">
      <c r="A35" s="28" t="s">
        <v>60</v>
      </c>
      <c r="B35" s="29" t="s">
        <v>179</v>
      </c>
      <c r="C35" s="102">
        <v>0</v>
      </c>
      <c r="D35" s="106">
        <v>0</v>
      </c>
      <c r="E35" s="23">
        <v>0</v>
      </c>
      <c r="F35" s="23">
        <v>0</v>
      </c>
      <c r="G35" s="107">
        <v>0</v>
      </c>
      <c r="H35" s="23">
        <v>0</v>
      </c>
      <c r="I35" s="23">
        <v>0</v>
      </c>
      <c r="J35" s="23">
        <v>0</v>
      </c>
      <c r="K35" s="107">
        <v>0</v>
      </c>
      <c r="P35" s="71"/>
      <c r="Q35" s="1">
        <v>300000</v>
      </c>
      <c r="R35" s="3" t="s">
        <v>180</v>
      </c>
    </row>
    <row r="36" spans="1:27" x14ac:dyDescent="0.2">
      <c r="A36" s="28" t="s">
        <v>63</v>
      </c>
      <c r="B36" s="29" t="s">
        <v>181</v>
      </c>
      <c r="C36" s="102">
        <v>0</v>
      </c>
      <c r="D36" s="106">
        <v>0</v>
      </c>
      <c r="E36" s="23">
        <v>0</v>
      </c>
      <c r="F36" s="23">
        <v>0</v>
      </c>
      <c r="G36" s="107">
        <v>0</v>
      </c>
      <c r="H36" s="23">
        <v>0</v>
      </c>
      <c r="I36" s="23">
        <v>0</v>
      </c>
      <c r="J36" s="23">
        <v>0</v>
      </c>
      <c r="K36" s="107">
        <v>63801.13</v>
      </c>
      <c r="L36" s="191"/>
      <c r="M36" s="191"/>
      <c r="N36" s="191"/>
      <c r="O36" s="191"/>
      <c r="P36" s="193"/>
      <c r="Q36" s="191">
        <v>11200</v>
      </c>
      <c r="R36" s="192" t="s">
        <v>175</v>
      </c>
      <c r="S36" s="191"/>
      <c r="T36" s="191"/>
      <c r="U36" s="191"/>
      <c r="V36" s="191"/>
      <c r="W36" s="191">
        <f>K36-G36</f>
        <v>63801.13</v>
      </c>
    </row>
    <row r="37" spans="1:27" x14ac:dyDescent="0.2">
      <c r="A37" s="28" t="s">
        <v>67</v>
      </c>
      <c r="B37" s="29" t="s">
        <v>182</v>
      </c>
      <c r="C37" s="102">
        <v>0</v>
      </c>
      <c r="D37" s="106">
        <v>0</v>
      </c>
      <c r="E37" s="23">
        <v>0</v>
      </c>
      <c r="F37" s="23">
        <v>0</v>
      </c>
      <c r="G37" s="107">
        <v>0</v>
      </c>
      <c r="H37" s="23">
        <v>0</v>
      </c>
      <c r="I37" s="23">
        <v>0</v>
      </c>
      <c r="J37" s="23">
        <v>0</v>
      </c>
      <c r="K37" s="107">
        <v>0</v>
      </c>
      <c r="P37" s="71"/>
      <c r="Q37" s="1">
        <f>SUM(Q31:Q36)</f>
        <v>1037939.73</v>
      </c>
      <c r="R37" s="3"/>
    </row>
    <row r="38" spans="1:27" x14ac:dyDescent="0.2">
      <c r="A38" s="28" t="s">
        <v>70</v>
      </c>
      <c r="B38" s="29" t="s">
        <v>115</v>
      </c>
      <c r="C38" s="102">
        <v>0</v>
      </c>
      <c r="D38" s="106">
        <v>0</v>
      </c>
      <c r="E38" s="23">
        <v>0</v>
      </c>
      <c r="F38" s="23">
        <v>0</v>
      </c>
      <c r="G38" s="107">
        <v>0</v>
      </c>
      <c r="H38" s="23">
        <v>0</v>
      </c>
      <c r="I38" s="23">
        <v>0</v>
      </c>
      <c r="J38" s="23">
        <v>0</v>
      </c>
      <c r="K38" s="107">
        <v>0</v>
      </c>
      <c r="L38" s="12"/>
      <c r="P38" s="71"/>
      <c r="R38" s="3"/>
    </row>
    <row r="39" spans="1:27" x14ac:dyDescent="0.2">
      <c r="A39" s="26" t="s">
        <v>77</v>
      </c>
      <c r="B39" s="27" t="s">
        <v>183</v>
      </c>
      <c r="C39" s="98">
        <v>1471029.29</v>
      </c>
      <c r="D39" s="104">
        <f t="shared" ref="D39:K39" si="16">D40+D45+D50+D62</f>
        <v>1484710.26</v>
      </c>
      <c r="E39" s="22">
        <f t="shared" si="16"/>
        <v>1411878.06</v>
      </c>
      <c r="F39" s="22">
        <f t="shared" si="16"/>
        <v>1500638.6500000004</v>
      </c>
      <c r="G39" s="105">
        <f t="shared" si="16"/>
        <v>2130951.9099999997</v>
      </c>
      <c r="H39" s="22">
        <f t="shared" si="16"/>
        <v>2713023.9099999997</v>
      </c>
      <c r="I39" s="22">
        <f>I40+I45+I50+I62</f>
        <v>2598251.1</v>
      </c>
      <c r="J39" s="22">
        <f>J40+J45+J50+J62</f>
        <v>2519765.6400000006</v>
      </c>
      <c r="K39" s="105">
        <f t="shared" si="16"/>
        <v>3341818.36</v>
      </c>
      <c r="L39" s="1">
        <f>I39-G39</f>
        <v>467299.19000000041</v>
      </c>
      <c r="M39" s="1">
        <f>F39-C39</f>
        <v>29609.360000000335</v>
      </c>
      <c r="P39" s="71"/>
      <c r="R39" s="3"/>
      <c r="X39" s="3"/>
    </row>
    <row r="40" spans="1:27" s="3" customFormat="1" x14ac:dyDescent="0.2">
      <c r="A40" s="26" t="s">
        <v>35</v>
      </c>
      <c r="B40" s="27" t="s">
        <v>184</v>
      </c>
      <c r="C40" s="98">
        <v>0</v>
      </c>
      <c r="D40" s="104">
        <f t="shared" ref="D40:K40" si="17">D41+D44</f>
        <v>0</v>
      </c>
      <c r="E40" s="22">
        <f t="shared" si="17"/>
        <v>0</v>
      </c>
      <c r="F40" s="22">
        <f t="shared" si="17"/>
        <v>0</v>
      </c>
      <c r="G40" s="105">
        <f t="shared" si="17"/>
        <v>121000</v>
      </c>
      <c r="H40" s="22">
        <f t="shared" si="17"/>
        <v>85857.01</v>
      </c>
      <c r="I40" s="22">
        <f t="shared" si="17"/>
        <v>85857.01</v>
      </c>
      <c r="J40" s="22">
        <f t="shared" ref="J40" si="18">J41+J44</f>
        <v>0</v>
      </c>
      <c r="K40" s="105">
        <f t="shared" si="17"/>
        <v>14760</v>
      </c>
      <c r="L40" s="1">
        <f>L39-T51</f>
        <v>78691.040000000445</v>
      </c>
      <c r="M40" s="1">
        <f>M39-F53</f>
        <v>29609.360000000335</v>
      </c>
      <c r="N40" s="1">
        <f t="shared" si="12"/>
        <v>0</v>
      </c>
      <c r="O40" s="3">
        <f>H40-G40</f>
        <v>-35142.990000000005</v>
      </c>
      <c r="P40" s="71">
        <f t="shared" ref="P40:P62" si="19">I40-H40</f>
        <v>0</v>
      </c>
      <c r="T40" s="1">
        <f>I40-G40</f>
        <v>-35142.990000000005</v>
      </c>
      <c r="U40" s="1"/>
      <c r="Z40" s="1"/>
      <c r="AA40" s="1"/>
    </row>
    <row r="41" spans="1:27" x14ac:dyDescent="0.2">
      <c r="A41" s="28" t="s">
        <v>57</v>
      </c>
      <c r="B41" s="29" t="s">
        <v>185</v>
      </c>
      <c r="C41" s="102">
        <v>0</v>
      </c>
      <c r="D41" s="106">
        <f t="shared" ref="D41:K41" si="20">SUM(D42:D43)</f>
        <v>0</v>
      </c>
      <c r="E41" s="23">
        <f t="shared" si="20"/>
        <v>0</v>
      </c>
      <c r="F41" s="23">
        <f t="shared" si="20"/>
        <v>0</v>
      </c>
      <c r="G41" s="107">
        <f t="shared" si="20"/>
        <v>0</v>
      </c>
      <c r="H41" s="23">
        <f t="shared" ref="H41" si="21">SUM(H42:H43)</f>
        <v>0</v>
      </c>
      <c r="I41" s="23">
        <f t="shared" si="20"/>
        <v>0</v>
      </c>
      <c r="J41" s="23">
        <f t="shared" ref="J41" si="22">SUM(J42:J43)</f>
        <v>0</v>
      </c>
      <c r="K41" s="107">
        <f t="shared" si="20"/>
        <v>14760</v>
      </c>
      <c r="M41" s="1">
        <f>E39-D39</f>
        <v>-72832.199999999953</v>
      </c>
      <c r="P41" s="71"/>
      <c r="R41" s="3"/>
      <c r="W41" s="191">
        <f>K41-G41</f>
        <v>14760</v>
      </c>
    </row>
    <row r="42" spans="1:27" x14ac:dyDescent="0.2">
      <c r="A42" s="28"/>
      <c r="B42" s="30" t="s">
        <v>113</v>
      </c>
      <c r="C42" s="102">
        <v>0</v>
      </c>
      <c r="D42" s="106">
        <v>0</v>
      </c>
      <c r="E42" s="23">
        <v>0</v>
      </c>
      <c r="F42" s="23">
        <v>0</v>
      </c>
      <c r="G42" s="107">
        <v>0</v>
      </c>
      <c r="H42" s="23">
        <v>0</v>
      </c>
      <c r="I42" s="23">
        <v>0</v>
      </c>
      <c r="J42" s="23">
        <v>0</v>
      </c>
      <c r="K42" s="107">
        <v>14760</v>
      </c>
      <c r="M42" s="1">
        <f>I39-H39</f>
        <v>-114772.80999999959</v>
      </c>
      <c r="P42" s="71"/>
      <c r="R42" s="3"/>
    </row>
    <row r="43" spans="1:27" x14ac:dyDescent="0.2">
      <c r="A43" s="28"/>
      <c r="B43" s="30" t="s">
        <v>114</v>
      </c>
      <c r="C43" s="102">
        <v>0</v>
      </c>
      <c r="D43" s="106">
        <v>0</v>
      </c>
      <c r="E43" s="23">
        <v>0</v>
      </c>
      <c r="F43" s="23">
        <v>0</v>
      </c>
      <c r="G43" s="107">
        <v>0</v>
      </c>
      <c r="H43" s="23">
        <v>0</v>
      </c>
      <c r="I43" s="23">
        <v>0</v>
      </c>
      <c r="J43" s="23">
        <v>0</v>
      </c>
      <c r="K43" s="107">
        <v>0</v>
      </c>
      <c r="P43" s="71"/>
      <c r="R43" s="3"/>
    </row>
    <row r="44" spans="1:27" x14ac:dyDescent="0.2">
      <c r="A44" s="28" t="s">
        <v>60</v>
      </c>
      <c r="B44" s="29" t="s">
        <v>115</v>
      </c>
      <c r="C44" s="102">
        <v>0</v>
      </c>
      <c r="D44" s="106">
        <v>0</v>
      </c>
      <c r="E44" s="23">
        <v>0</v>
      </c>
      <c r="F44" s="23">
        <v>0</v>
      </c>
      <c r="G44" s="107">
        <v>121000</v>
      </c>
      <c r="H44" s="23">
        <v>85857.01</v>
      </c>
      <c r="I44" s="23">
        <v>85857.01</v>
      </c>
      <c r="J44" s="23">
        <v>0</v>
      </c>
      <c r="K44" s="107">
        <v>0</v>
      </c>
      <c r="P44" s="71"/>
      <c r="R44" s="3"/>
      <c r="W44" s="191">
        <f>K44-G44</f>
        <v>-121000</v>
      </c>
      <c r="Z44" s="191" t="s">
        <v>3965</v>
      </c>
      <c r="AA44" s="191">
        <f>-85857.01</f>
        <v>-85857.01</v>
      </c>
    </row>
    <row r="45" spans="1:27" ht="25.5" x14ac:dyDescent="0.2">
      <c r="A45" s="26" t="s">
        <v>39</v>
      </c>
      <c r="B45" s="27" t="s">
        <v>186</v>
      </c>
      <c r="C45" s="98">
        <v>0</v>
      </c>
      <c r="D45" s="104">
        <f t="shared" ref="D45:K45" si="23">D46+D49</f>
        <v>0</v>
      </c>
      <c r="E45" s="22">
        <f t="shared" si="23"/>
        <v>0</v>
      </c>
      <c r="F45" s="22">
        <f t="shared" si="23"/>
        <v>0</v>
      </c>
      <c r="G45" s="105">
        <f t="shared" si="23"/>
        <v>0</v>
      </c>
      <c r="H45" s="22">
        <f t="shared" si="23"/>
        <v>0</v>
      </c>
      <c r="I45" s="22">
        <f t="shared" si="23"/>
        <v>0</v>
      </c>
      <c r="J45" s="22">
        <f t="shared" ref="J45" si="24">J46+J49</f>
        <v>0</v>
      </c>
      <c r="K45" s="105">
        <f t="shared" si="23"/>
        <v>0</v>
      </c>
      <c r="P45" s="71"/>
      <c r="R45" s="3"/>
      <c r="Z45" s="191" t="s">
        <v>3990</v>
      </c>
      <c r="AA45" s="191">
        <v>-35142.99</v>
      </c>
    </row>
    <row r="46" spans="1:27" x14ac:dyDescent="0.2">
      <c r="A46" s="28" t="s">
        <v>57</v>
      </c>
      <c r="B46" s="29" t="s">
        <v>185</v>
      </c>
      <c r="C46" s="102">
        <v>0</v>
      </c>
      <c r="D46" s="106">
        <f t="shared" ref="D46:K46" si="25">SUM(D47:D48)</f>
        <v>0</v>
      </c>
      <c r="E46" s="23">
        <f t="shared" si="25"/>
        <v>0</v>
      </c>
      <c r="F46" s="23">
        <f t="shared" si="25"/>
        <v>0</v>
      </c>
      <c r="G46" s="107">
        <f t="shared" si="25"/>
        <v>0</v>
      </c>
      <c r="H46" s="23">
        <f t="shared" si="25"/>
        <v>0</v>
      </c>
      <c r="I46" s="23">
        <f t="shared" si="25"/>
        <v>0</v>
      </c>
      <c r="J46" s="23">
        <f t="shared" ref="J46" si="26">SUM(J47:J48)</f>
        <v>0</v>
      </c>
      <c r="K46" s="107">
        <f t="shared" si="25"/>
        <v>0</v>
      </c>
      <c r="P46" s="71">
        <v>0</v>
      </c>
      <c r="R46" s="3"/>
      <c r="Z46" s="191"/>
      <c r="AA46" s="191">
        <f>SUM(AA44:AA45)</f>
        <v>-121000</v>
      </c>
    </row>
    <row r="47" spans="1:27" x14ac:dyDescent="0.2">
      <c r="A47" s="28"/>
      <c r="B47" s="30" t="s">
        <v>113</v>
      </c>
      <c r="C47" s="102">
        <v>0</v>
      </c>
      <c r="D47" s="106">
        <v>0</v>
      </c>
      <c r="E47" s="23">
        <v>0</v>
      </c>
      <c r="F47" s="23">
        <v>0</v>
      </c>
      <c r="G47" s="107">
        <v>0</v>
      </c>
      <c r="H47" s="23">
        <v>0</v>
      </c>
      <c r="I47" s="23">
        <v>0</v>
      </c>
      <c r="J47" s="23">
        <v>0</v>
      </c>
      <c r="K47" s="107">
        <v>0</v>
      </c>
      <c r="P47" s="71"/>
      <c r="R47" s="3"/>
      <c r="Z47" s="191"/>
      <c r="AA47" s="191">
        <f>AA46-W44</f>
        <v>0</v>
      </c>
    </row>
    <row r="48" spans="1:27" x14ac:dyDescent="0.2">
      <c r="A48" s="28"/>
      <c r="B48" s="30" t="s">
        <v>114</v>
      </c>
      <c r="C48" s="102">
        <v>0</v>
      </c>
      <c r="D48" s="106">
        <v>0</v>
      </c>
      <c r="E48" s="23">
        <v>0</v>
      </c>
      <c r="F48" s="23">
        <v>0</v>
      </c>
      <c r="G48" s="107">
        <v>0</v>
      </c>
      <c r="H48" s="23">
        <v>0</v>
      </c>
      <c r="I48" s="23">
        <v>0</v>
      </c>
      <c r="J48" s="23">
        <v>0</v>
      </c>
      <c r="K48" s="107">
        <v>0</v>
      </c>
      <c r="P48" s="71"/>
      <c r="R48" s="3"/>
    </row>
    <row r="49" spans="1:27" x14ac:dyDescent="0.2">
      <c r="A49" s="28"/>
      <c r="B49" s="29" t="s">
        <v>115</v>
      </c>
      <c r="C49" s="102">
        <v>0</v>
      </c>
      <c r="D49" s="106">
        <v>0</v>
      </c>
      <c r="E49" s="23">
        <v>0</v>
      </c>
      <c r="F49" s="23">
        <v>0</v>
      </c>
      <c r="G49" s="107">
        <v>0</v>
      </c>
      <c r="H49" s="23">
        <v>0</v>
      </c>
      <c r="I49" s="23">
        <v>0</v>
      </c>
      <c r="J49" s="23">
        <v>0</v>
      </c>
      <c r="K49" s="107">
        <v>0</v>
      </c>
      <c r="P49" s="71">
        <f>109809.92-10106.07</f>
        <v>99703.85</v>
      </c>
      <c r="R49" s="3"/>
    </row>
    <row r="50" spans="1:27" s="3" customFormat="1" x14ac:dyDescent="0.2">
      <c r="A50" s="26" t="s">
        <v>42</v>
      </c>
      <c r="B50" s="27" t="s">
        <v>176</v>
      </c>
      <c r="C50" s="98">
        <v>1471029.29</v>
      </c>
      <c r="D50" s="104">
        <f t="shared" ref="D50:K50" si="27">SUM(D51:D54)+SUM(D57:D61)</f>
        <v>1468852.07</v>
      </c>
      <c r="E50" s="22">
        <f t="shared" si="27"/>
        <v>1353143.26</v>
      </c>
      <c r="F50" s="22">
        <f t="shared" si="27"/>
        <v>1461925.5300000003</v>
      </c>
      <c r="G50" s="105">
        <f t="shared" si="27"/>
        <v>1980909.2199999997</v>
      </c>
      <c r="H50" s="22">
        <f t="shared" ref="H50" si="28">SUM(H51:H54)+SUM(H57:H61)</f>
        <v>2601419.9499999997</v>
      </c>
      <c r="I50" s="22">
        <f t="shared" si="27"/>
        <v>2486647.14</v>
      </c>
      <c r="J50" s="22">
        <f t="shared" ref="J50" si="29">SUM(J51:J54)+SUM(J57:J61)</f>
        <v>2494018.6900000004</v>
      </c>
      <c r="K50" s="105">
        <f t="shared" si="27"/>
        <v>3327058.36</v>
      </c>
      <c r="L50" s="1">
        <f>88700.98-L51</f>
        <v>55967.039999999994</v>
      </c>
      <c r="M50" s="1"/>
      <c r="N50" s="1"/>
      <c r="P50" s="71"/>
      <c r="Q50" s="3">
        <f>109809.92+P51</f>
        <v>16244.500000000015</v>
      </c>
      <c r="T50" s="1"/>
    </row>
    <row r="51" spans="1:27" x14ac:dyDescent="0.2">
      <c r="A51" s="28" t="s">
        <v>57</v>
      </c>
      <c r="B51" s="29" t="s">
        <v>178</v>
      </c>
      <c r="C51" s="102">
        <v>0</v>
      </c>
      <c r="D51" s="106">
        <v>0</v>
      </c>
      <c r="E51" s="23">
        <v>0</v>
      </c>
      <c r="F51" s="23">
        <v>0</v>
      </c>
      <c r="G51" s="107">
        <v>15512.34</v>
      </c>
      <c r="H51" s="23">
        <v>497685.91</v>
      </c>
      <c r="I51" s="23">
        <v>404120.49</v>
      </c>
      <c r="J51" s="23">
        <v>474325.55</v>
      </c>
      <c r="K51" s="107">
        <v>1180307.8799999999</v>
      </c>
      <c r="L51" s="1">
        <f>I53+I51-H51</f>
        <v>32733.940000000002</v>
      </c>
      <c r="N51" s="1">
        <f t="shared" si="12"/>
        <v>0</v>
      </c>
      <c r="O51" s="1">
        <f>H51-G51</f>
        <v>482173.56999999995</v>
      </c>
      <c r="P51" s="71">
        <f>I51-H51</f>
        <v>-93565.419999999984</v>
      </c>
      <c r="Q51" s="1">
        <v>20279.86</v>
      </c>
      <c r="R51" s="3" t="s">
        <v>187</v>
      </c>
      <c r="S51" s="1">
        <f>I51-H51</f>
        <v>-93565.419999999984</v>
      </c>
      <c r="T51" s="1">
        <f>I51-G51</f>
        <v>388608.14999999997</v>
      </c>
      <c r="W51" s="191">
        <f>K51-G51</f>
        <v>1164795.5399999998</v>
      </c>
      <c r="Z51" s="191" t="s">
        <v>417</v>
      </c>
      <c r="AA51" s="191">
        <v>200000</v>
      </c>
    </row>
    <row r="52" spans="1:27" x14ac:dyDescent="0.2">
      <c r="A52" s="28" t="s">
        <v>60</v>
      </c>
      <c r="B52" s="29" t="s">
        <v>179</v>
      </c>
      <c r="C52" s="102">
        <v>0</v>
      </c>
      <c r="D52" s="106">
        <v>0</v>
      </c>
      <c r="E52" s="23">
        <v>0</v>
      </c>
      <c r="F52" s="23">
        <v>0</v>
      </c>
      <c r="G52" s="107">
        <v>0</v>
      </c>
      <c r="H52" s="23">
        <v>0</v>
      </c>
      <c r="I52" s="23">
        <v>0</v>
      </c>
      <c r="J52" s="23">
        <v>0</v>
      </c>
      <c r="K52" s="107">
        <v>0</v>
      </c>
      <c r="P52" s="71"/>
      <c r="Q52" s="1">
        <v>383840.63</v>
      </c>
      <c r="R52" s="3" t="s">
        <v>188</v>
      </c>
      <c r="Z52" s="191" t="s">
        <v>3988</v>
      </c>
      <c r="AA52" s="191">
        <v>5742.47</v>
      </c>
    </row>
    <row r="53" spans="1:27" x14ac:dyDescent="0.2">
      <c r="A53" s="28" t="s">
        <v>63</v>
      </c>
      <c r="B53" s="29" t="s">
        <v>181</v>
      </c>
      <c r="C53" s="102">
        <v>0</v>
      </c>
      <c r="D53" s="106">
        <v>0</v>
      </c>
      <c r="E53" s="23">
        <v>0</v>
      </c>
      <c r="F53" s="23">
        <v>0</v>
      </c>
      <c r="G53" s="107">
        <v>0</v>
      </c>
      <c r="H53" s="23">
        <v>27524.66</v>
      </c>
      <c r="I53" s="23">
        <v>126299.36</v>
      </c>
      <c r="J53" s="23">
        <v>114558.14</v>
      </c>
      <c r="K53" s="107">
        <v>38986.69</v>
      </c>
      <c r="L53" s="1">
        <v>260</v>
      </c>
      <c r="N53" s="1">
        <f>E53-D53</f>
        <v>0</v>
      </c>
      <c r="P53" s="71">
        <f>I53-H53</f>
        <v>98774.7</v>
      </c>
      <c r="R53" s="3"/>
      <c r="T53" s="1">
        <f>I53-H53</f>
        <v>98774.7</v>
      </c>
      <c r="W53" s="191">
        <f>K53-G53</f>
        <v>38986.69</v>
      </c>
      <c r="Z53" s="191" t="s">
        <v>3989</v>
      </c>
      <c r="AA53" s="191">
        <v>-200000</v>
      </c>
    </row>
    <row r="54" spans="1:27" x14ac:dyDescent="0.2">
      <c r="A54" s="28" t="s">
        <v>67</v>
      </c>
      <c r="B54" s="29" t="s">
        <v>185</v>
      </c>
      <c r="C54" s="102">
        <v>506192.12</v>
      </c>
      <c r="D54" s="106">
        <f t="shared" ref="D54:K54" si="30">SUM(D55:D56)</f>
        <v>355820.51</v>
      </c>
      <c r="E54" s="23">
        <f t="shared" si="30"/>
        <v>264955.2</v>
      </c>
      <c r="F54" s="23">
        <f t="shared" si="30"/>
        <v>379285.39</v>
      </c>
      <c r="G54" s="107">
        <f t="shared" si="30"/>
        <v>803925.03</v>
      </c>
      <c r="H54" s="23">
        <f t="shared" ref="H54" si="31">SUM(H55:H56)</f>
        <v>546740.23</v>
      </c>
      <c r="I54" s="23">
        <f t="shared" si="30"/>
        <v>452328.69</v>
      </c>
      <c r="J54" s="23">
        <f t="shared" ref="J54" si="32">SUM(J55:J56)</f>
        <v>512870.29</v>
      </c>
      <c r="K54" s="107">
        <f t="shared" si="30"/>
        <v>583380.24</v>
      </c>
      <c r="N54" s="1">
        <f>E54-D54</f>
        <v>-90865.31</v>
      </c>
      <c r="O54" s="1">
        <f>H54-G54</f>
        <v>-257184.80000000005</v>
      </c>
      <c r="P54" s="71">
        <f t="shared" si="19"/>
        <v>-94411.539999999979</v>
      </c>
      <c r="R54" s="3"/>
      <c r="T54" s="1">
        <f>I54-G54</f>
        <v>-351596.34</v>
      </c>
      <c r="W54" s="191">
        <f>K54-G54</f>
        <v>-220544.79000000004</v>
      </c>
      <c r="Z54" s="191" t="s">
        <v>3994</v>
      </c>
      <c r="AA54" s="191">
        <v>-5742.47</v>
      </c>
    </row>
    <row r="55" spans="1:27" x14ac:dyDescent="0.2">
      <c r="A55" s="28"/>
      <c r="B55" s="30" t="s">
        <v>113</v>
      </c>
      <c r="C55" s="102">
        <v>506192.12</v>
      </c>
      <c r="D55" s="106">
        <v>355820.51</v>
      </c>
      <c r="E55" s="23">
        <v>264955.2</v>
      </c>
      <c r="F55" s="23">
        <v>379285.39</v>
      </c>
      <c r="G55" s="107">
        <v>803925.03</v>
      </c>
      <c r="H55" s="23">
        <v>546740.23</v>
      </c>
      <c r="I55" s="23">
        <v>452328.69</v>
      </c>
      <c r="J55" s="23">
        <v>512870.29</v>
      </c>
      <c r="K55" s="107">
        <v>583380.24</v>
      </c>
      <c r="L55" s="1" t="s">
        <v>189</v>
      </c>
      <c r="P55" s="71"/>
      <c r="Q55" s="1">
        <f>SUM(Q51:Q54)</f>
        <v>404120.49</v>
      </c>
      <c r="R55" s="3" t="s">
        <v>170</v>
      </c>
      <c r="Z55" s="191"/>
      <c r="AA55" s="191">
        <f>SUM(AA51:AA54)</f>
        <v>0</v>
      </c>
    </row>
    <row r="56" spans="1:27" x14ac:dyDescent="0.2">
      <c r="A56" s="28"/>
      <c r="B56" s="30" t="s">
        <v>114</v>
      </c>
      <c r="C56" s="102">
        <v>0</v>
      </c>
      <c r="D56" s="106">
        <v>0</v>
      </c>
      <c r="E56" s="23">
        <v>0</v>
      </c>
      <c r="F56" s="23">
        <v>0</v>
      </c>
      <c r="G56" s="107">
        <v>0</v>
      </c>
      <c r="H56" s="23">
        <v>0</v>
      </c>
      <c r="I56" s="23">
        <v>0</v>
      </c>
      <c r="J56" s="23">
        <v>0</v>
      </c>
      <c r="K56" s="107">
        <v>0</v>
      </c>
      <c r="P56" s="71"/>
      <c r="R56" s="3"/>
    </row>
    <row r="57" spans="1:27" x14ac:dyDescent="0.2">
      <c r="A57" s="28" t="s">
        <v>70</v>
      </c>
      <c r="B57" s="29" t="s">
        <v>190</v>
      </c>
      <c r="C57" s="102">
        <v>0</v>
      </c>
      <c r="D57" s="106">
        <v>0</v>
      </c>
      <c r="E57" s="23">
        <v>0</v>
      </c>
      <c r="F57" s="23">
        <v>0</v>
      </c>
      <c r="G57" s="107">
        <v>0</v>
      </c>
      <c r="H57" s="23">
        <v>0</v>
      </c>
      <c r="I57" s="23">
        <v>0</v>
      </c>
      <c r="J57" s="23">
        <v>0</v>
      </c>
      <c r="K57" s="107">
        <v>0</v>
      </c>
      <c r="P57" s="71"/>
      <c r="R57" s="3"/>
      <c r="Z57" s="191" t="s">
        <v>3991</v>
      </c>
      <c r="AA57" s="191"/>
    </row>
    <row r="58" spans="1:27" x14ac:dyDescent="0.2">
      <c r="A58" s="28" t="s">
        <v>191</v>
      </c>
      <c r="B58" s="29" t="s">
        <v>182</v>
      </c>
      <c r="C58" s="102">
        <v>0</v>
      </c>
      <c r="D58" s="106">
        <v>0</v>
      </c>
      <c r="E58" s="23">
        <v>0</v>
      </c>
      <c r="F58" s="23">
        <v>0</v>
      </c>
      <c r="G58" s="107">
        <v>0</v>
      </c>
      <c r="H58" s="23">
        <v>0</v>
      </c>
      <c r="I58" s="23">
        <v>0</v>
      </c>
      <c r="J58" s="23">
        <v>0</v>
      </c>
      <c r="K58" s="107">
        <v>0</v>
      </c>
      <c r="P58" s="71"/>
      <c r="R58" s="3"/>
      <c r="Z58" s="191" t="s">
        <v>417</v>
      </c>
      <c r="AA58" s="191">
        <v>123000</v>
      </c>
    </row>
    <row r="59" spans="1:27" ht="25.5" x14ac:dyDescent="0.2">
      <c r="A59" s="28" t="s">
        <v>192</v>
      </c>
      <c r="B59" s="29" t="s">
        <v>193</v>
      </c>
      <c r="C59" s="102">
        <v>494522.23</v>
      </c>
      <c r="D59" s="106">
        <v>559907.9</v>
      </c>
      <c r="E59" s="23">
        <v>577665.19999999995</v>
      </c>
      <c r="F59" s="23">
        <v>578044.89</v>
      </c>
      <c r="G59" s="107">
        <v>568523.13</v>
      </c>
      <c r="H59" s="23">
        <v>752208.61</v>
      </c>
      <c r="I59" s="23">
        <v>777682.43</v>
      </c>
      <c r="J59" s="23">
        <v>744560.93</v>
      </c>
      <c r="K59" s="107">
        <v>808598.35</v>
      </c>
      <c r="L59" s="12" t="s">
        <v>194</v>
      </c>
      <c r="N59" s="1">
        <f t="shared" ref="N59:N62" si="33">E59-D59</f>
        <v>17757.29999999993</v>
      </c>
      <c r="O59" s="1">
        <f>H59-G59</f>
        <v>183685.47999999998</v>
      </c>
      <c r="P59" s="71">
        <f>I59-H59</f>
        <v>25473.820000000065</v>
      </c>
      <c r="R59" s="3"/>
      <c r="T59" s="1">
        <f>I59-G59</f>
        <v>209159.30000000005</v>
      </c>
      <c r="W59" s="191">
        <f>K59-G59</f>
        <v>240075.21999999997</v>
      </c>
      <c r="Z59" s="191" t="s">
        <v>3988</v>
      </c>
      <c r="AA59" s="191">
        <v>6294.79</v>
      </c>
    </row>
    <row r="60" spans="1:27" x14ac:dyDescent="0.2">
      <c r="A60" s="28" t="s">
        <v>195</v>
      </c>
      <c r="B60" s="29" t="s">
        <v>196</v>
      </c>
      <c r="C60" s="102">
        <v>441417.69</v>
      </c>
      <c r="D60" s="106">
        <v>529608.94999999995</v>
      </c>
      <c r="E60" s="23">
        <v>484358.04</v>
      </c>
      <c r="F60" s="23">
        <v>476117.64</v>
      </c>
      <c r="G60" s="107">
        <v>564265.09</v>
      </c>
      <c r="H60" s="23">
        <v>722075.6</v>
      </c>
      <c r="I60" s="23">
        <v>659987.34</v>
      </c>
      <c r="J60" s="23">
        <v>609969.67000000004</v>
      </c>
      <c r="K60" s="107">
        <v>670786.31000000006</v>
      </c>
      <c r="L60" s="12" t="s">
        <v>197</v>
      </c>
      <c r="N60" s="1">
        <f t="shared" si="33"/>
        <v>-45250.909999999974</v>
      </c>
      <c r="O60" s="1">
        <f t="shared" ref="O60:O62" si="34">H60-G60</f>
        <v>157810.51</v>
      </c>
      <c r="P60" s="71">
        <f t="shared" si="19"/>
        <v>-62088.260000000009</v>
      </c>
      <c r="R60" s="3"/>
      <c r="T60" s="1">
        <f>I60-G60</f>
        <v>95722.25</v>
      </c>
      <c r="W60" s="191">
        <f>K60-G60</f>
        <v>106521.22000000009</v>
      </c>
      <c r="Z60" s="191" t="s">
        <v>3992</v>
      </c>
      <c r="AA60" s="191">
        <f>6610.06-15512.34-2000</f>
        <v>-10902.279999999999</v>
      </c>
    </row>
    <row r="61" spans="1:27" x14ac:dyDescent="0.2">
      <c r="A61" s="28" t="s">
        <v>198</v>
      </c>
      <c r="B61" s="29" t="s">
        <v>115</v>
      </c>
      <c r="C61" s="102">
        <v>28897.25</v>
      </c>
      <c r="D61" s="106">
        <v>23514.71</v>
      </c>
      <c r="E61" s="23">
        <v>26164.82</v>
      </c>
      <c r="F61" s="23">
        <v>28477.61</v>
      </c>
      <c r="G61" s="107">
        <v>28683.63</v>
      </c>
      <c r="H61" s="23">
        <v>55184.94</v>
      </c>
      <c r="I61" s="23">
        <v>66228.83</v>
      </c>
      <c r="J61" s="23">
        <v>37734.11</v>
      </c>
      <c r="K61" s="107">
        <v>44998.89</v>
      </c>
      <c r="L61" s="1" t="s">
        <v>199</v>
      </c>
      <c r="N61" s="1">
        <f t="shared" si="33"/>
        <v>2650.1100000000006</v>
      </c>
      <c r="O61" s="1">
        <f t="shared" si="34"/>
        <v>26501.31</v>
      </c>
      <c r="P61" s="71">
        <f t="shared" si="19"/>
        <v>11043.89</v>
      </c>
      <c r="R61" s="3"/>
      <c r="T61" s="1">
        <f>I61-G61</f>
        <v>37545.199999999997</v>
      </c>
      <c r="W61" s="191">
        <f>K61-G61</f>
        <v>16315.259999999998</v>
      </c>
      <c r="Z61" s="191" t="s">
        <v>3993</v>
      </c>
      <c r="AA61" s="191">
        <v>19000.29</v>
      </c>
    </row>
    <row r="62" spans="1:27" x14ac:dyDescent="0.2">
      <c r="A62" s="26" t="s">
        <v>47</v>
      </c>
      <c r="B62" s="27" t="s">
        <v>200</v>
      </c>
      <c r="C62" s="98">
        <v>0</v>
      </c>
      <c r="D62" s="104">
        <v>15858.19</v>
      </c>
      <c r="E62" s="22">
        <v>58734.8</v>
      </c>
      <c r="F62" s="22">
        <v>38713.120000000003</v>
      </c>
      <c r="G62" s="105">
        <v>29042.69</v>
      </c>
      <c r="H62" s="22">
        <v>25746.95</v>
      </c>
      <c r="I62" s="22">
        <v>25746.95</v>
      </c>
      <c r="J62" s="22">
        <v>25746.95</v>
      </c>
      <c r="K62" s="105">
        <v>0</v>
      </c>
      <c r="N62" s="1">
        <f t="shared" si="33"/>
        <v>42876.61</v>
      </c>
      <c r="O62" s="1">
        <f t="shared" si="34"/>
        <v>-3295.739999999998</v>
      </c>
      <c r="P62" s="71">
        <f t="shared" si="19"/>
        <v>0</v>
      </c>
      <c r="R62" s="3"/>
      <c r="T62" s="1">
        <f>I62-G62</f>
        <v>-3295.739999999998</v>
      </c>
      <c r="W62" s="191">
        <f>K62-G62</f>
        <v>-29042.69</v>
      </c>
      <c r="Z62" s="191"/>
      <c r="AA62" s="191">
        <f>SUM(AA58:AA61)</f>
        <v>137392.79999999999</v>
      </c>
    </row>
    <row r="63" spans="1:27" s="3" customFormat="1" x14ac:dyDescent="0.2">
      <c r="A63" s="26" t="s">
        <v>83</v>
      </c>
      <c r="B63" s="27" t="s">
        <v>201</v>
      </c>
      <c r="C63" s="98">
        <v>20923</v>
      </c>
      <c r="D63" s="104">
        <f t="shared" ref="D63:K63" si="35">D64+D65</f>
        <v>21140</v>
      </c>
      <c r="E63" s="22">
        <f t="shared" si="35"/>
        <v>19820</v>
      </c>
      <c r="F63" s="22">
        <f t="shared" si="35"/>
        <v>22400</v>
      </c>
      <c r="G63" s="105">
        <f t="shared" si="35"/>
        <v>17640</v>
      </c>
      <c r="H63" s="22">
        <f t="shared" si="35"/>
        <v>18721</v>
      </c>
      <c r="I63" s="22">
        <f t="shared" si="35"/>
        <v>23570</v>
      </c>
      <c r="J63" s="22">
        <f t="shared" ref="J63" si="36">J64+J65</f>
        <v>90703</v>
      </c>
      <c r="K63" s="105">
        <f t="shared" si="35"/>
        <v>39940.239999999998</v>
      </c>
      <c r="L63" s="1"/>
      <c r="M63" s="1"/>
      <c r="N63" s="1">
        <f t="shared" si="12"/>
        <v>-1320</v>
      </c>
      <c r="O63" s="1">
        <f>H63-G63</f>
        <v>1081</v>
      </c>
      <c r="P63" s="71">
        <f>I63-H63</f>
        <v>4849</v>
      </c>
      <c r="S63" s="3">
        <f>I63-H63</f>
        <v>4849</v>
      </c>
      <c r="T63" s="1">
        <f>I63-G63</f>
        <v>5930</v>
      </c>
      <c r="Z63" s="1"/>
      <c r="AA63" s="1"/>
    </row>
    <row r="64" spans="1:27" x14ac:dyDescent="0.2">
      <c r="A64" s="28" t="s">
        <v>35</v>
      </c>
      <c r="B64" s="29" t="s">
        <v>202</v>
      </c>
      <c r="C64" s="102">
        <v>0</v>
      </c>
      <c r="D64" s="106">
        <v>0</v>
      </c>
      <c r="E64" s="23">
        <v>0</v>
      </c>
      <c r="F64" s="23">
        <v>0</v>
      </c>
      <c r="G64" s="107">
        <v>0</v>
      </c>
      <c r="H64" s="23">
        <v>0</v>
      </c>
      <c r="I64" s="23">
        <v>0</v>
      </c>
      <c r="J64" s="23">
        <v>0</v>
      </c>
      <c r="K64" s="107">
        <v>0</v>
      </c>
      <c r="P64" s="71"/>
      <c r="R64" s="3"/>
      <c r="Z64" s="191" t="s">
        <v>417</v>
      </c>
      <c r="AA64" s="191">
        <v>1000000</v>
      </c>
    </row>
    <row r="65" spans="1:27" x14ac:dyDescent="0.2">
      <c r="A65" s="28" t="s">
        <v>39</v>
      </c>
      <c r="B65" s="29" t="s">
        <v>99</v>
      </c>
      <c r="C65" s="102">
        <v>20923</v>
      </c>
      <c r="D65" s="106">
        <f t="shared" ref="D65:K65" si="37">SUM(D66:D67)</f>
        <v>21140</v>
      </c>
      <c r="E65" s="23">
        <f t="shared" si="37"/>
        <v>19820</v>
      </c>
      <c r="F65" s="23">
        <f t="shared" si="37"/>
        <v>22400</v>
      </c>
      <c r="G65" s="107">
        <f t="shared" si="37"/>
        <v>17640</v>
      </c>
      <c r="H65" s="23">
        <f t="shared" si="37"/>
        <v>18721</v>
      </c>
      <c r="I65" s="23">
        <f t="shared" si="37"/>
        <v>23570</v>
      </c>
      <c r="J65" s="23">
        <f t="shared" ref="J65" si="38">SUM(J66:J67)</f>
        <v>90703</v>
      </c>
      <c r="K65" s="107">
        <f t="shared" si="37"/>
        <v>39940.239999999998</v>
      </c>
      <c r="P65" s="71"/>
      <c r="R65" s="3"/>
      <c r="Z65" s="191" t="s">
        <v>3988</v>
      </c>
      <c r="AA65" s="191">
        <v>77402.740000000005</v>
      </c>
    </row>
    <row r="66" spans="1:27" x14ac:dyDescent="0.2">
      <c r="A66" s="28"/>
      <c r="B66" s="30" t="s">
        <v>167</v>
      </c>
      <c r="C66" s="102">
        <v>0</v>
      </c>
      <c r="D66" s="106">
        <v>0</v>
      </c>
      <c r="E66" s="23">
        <v>0</v>
      </c>
      <c r="F66" s="23">
        <v>0</v>
      </c>
      <c r="G66" s="107">
        <v>0</v>
      </c>
      <c r="H66" s="23">
        <v>0</v>
      </c>
      <c r="I66" s="23">
        <v>0</v>
      </c>
      <c r="J66" s="23">
        <v>0</v>
      </c>
      <c r="K66" s="107">
        <v>0</v>
      </c>
      <c r="P66" s="71"/>
      <c r="R66" s="3"/>
      <c r="Z66" s="191" t="s">
        <v>3989</v>
      </c>
      <c r="AA66" s="191">
        <v>-50000</v>
      </c>
    </row>
    <row r="67" spans="1:27" x14ac:dyDescent="0.2">
      <c r="A67" s="28"/>
      <c r="B67" s="30" t="s">
        <v>168</v>
      </c>
      <c r="C67" s="102">
        <v>20923</v>
      </c>
      <c r="D67" s="106">
        <v>21140</v>
      </c>
      <c r="E67" s="23">
        <v>19820</v>
      </c>
      <c r="F67" s="23">
        <v>22400</v>
      </c>
      <c r="G67" s="107">
        <v>17640</v>
      </c>
      <c r="H67" s="23">
        <v>18721</v>
      </c>
      <c r="I67" s="23">
        <v>23570</v>
      </c>
      <c r="J67" s="23">
        <v>90703</v>
      </c>
      <c r="K67" s="107">
        <v>39940.239999999998</v>
      </c>
      <c r="L67" s="12" t="s">
        <v>203</v>
      </c>
      <c r="P67" s="71"/>
      <c r="R67" s="3"/>
      <c r="W67" s="191">
        <f>K67-G67</f>
        <v>22300.239999999998</v>
      </c>
      <c r="Z67" s="191"/>
      <c r="AA67" s="191">
        <f>SUM(AA64:AA66)</f>
        <v>1027402.74</v>
      </c>
    </row>
    <row r="68" spans="1:27" s="3" customFormat="1" ht="13.5" thickBot="1" x14ac:dyDescent="0.25">
      <c r="A68" s="34"/>
      <c r="B68" s="32" t="s">
        <v>204</v>
      </c>
      <c r="C68" s="98">
        <v>2687798.29</v>
      </c>
      <c r="D68" s="110">
        <f t="shared" ref="D68:K68" si="39">D9+D21</f>
        <v>3998691.35</v>
      </c>
      <c r="E68" s="108">
        <f t="shared" si="39"/>
        <v>4053591.6000000006</v>
      </c>
      <c r="F68" s="108">
        <f t="shared" si="39"/>
        <v>4023317.8199999994</v>
      </c>
      <c r="G68" s="109">
        <f t="shared" si="39"/>
        <v>3516095.74</v>
      </c>
      <c r="H68" s="108">
        <f t="shared" si="39"/>
        <v>5565006.9500000002</v>
      </c>
      <c r="I68" s="108">
        <f t="shared" si="39"/>
        <v>5442016.6199999992</v>
      </c>
      <c r="J68" s="108">
        <f t="shared" ref="J68" si="40">J9+J21</f>
        <v>5399145.3999999994</v>
      </c>
      <c r="K68" s="159">
        <f t="shared" si="39"/>
        <v>5213673.9400601666</v>
      </c>
      <c r="L68" s="1">
        <f>I68-G68</f>
        <v>1925920.879999999</v>
      </c>
      <c r="N68" s="1"/>
      <c r="P68" s="71"/>
      <c r="T68" s="1"/>
      <c r="Z68" s="191"/>
      <c r="AA68" s="191">
        <f>(AA67+AA62)-W51</f>
        <v>0</v>
      </c>
    </row>
    <row r="69" spans="1:27" x14ac:dyDescent="0.2">
      <c r="A69" s="4"/>
      <c r="D69" s="4"/>
      <c r="E69" s="4"/>
      <c r="F69" s="4"/>
      <c r="G69" s="4"/>
      <c r="H69" s="4"/>
      <c r="I69" s="4"/>
      <c r="J69" s="4"/>
      <c r="K69" s="4"/>
      <c r="L69" s="4"/>
      <c r="P69" s="71"/>
      <c r="R69" s="3"/>
    </row>
    <row r="70" spans="1:27" x14ac:dyDescent="0.2">
      <c r="A70" s="4"/>
      <c r="B70" s="56" t="s">
        <v>205</v>
      </c>
      <c r="C70" s="4">
        <f>C68-Aktywa!C96</f>
        <v>0</v>
      </c>
      <c r="D70" s="4">
        <f>D68-Aktywa!D96</f>
        <v>140261.53000000026</v>
      </c>
      <c r="E70" s="4">
        <f>E68-Aktywa!E96</f>
        <v>-102.99999999906868</v>
      </c>
      <c r="F70" s="4">
        <f>F68-Aktywa!F96</f>
        <v>0</v>
      </c>
      <c r="G70" s="4">
        <f>G68-Aktywa!G96</f>
        <v>0</v>
      </c>
      <c r="H70" s="4">
        <f>H68-Aktywa!H96</f>
        <v>0</v>
      </c>
      <c r="I70" s="4">
        <f>I68-Aktywa!I96</f>
        <v>109039.80999999959</v>
      </c>
      <c r="J70" s="4">
        <f>J68-Aktywa!J96</f>
        <v>-1408.1700000008568</v>
      </c>
      <c r="K70" s="186">
        <f>K68-Aktywa!K96</f>
        <v>6.0166232287883759E-5</v>
      </c>
      <c r="L70" s="4">
        <f>H70/2</f>
        <v>0</v>
      </c>
      <c r="N70" s="1">
        <f>SUM(N8:N68)</f>
        <v>54900.250000000029</v>
      </c>
      <c r="O70" s="1">
        <f>SUM(O8:O68)</f>
        <v>2021386.5499999991</v>
      </c>
      <c r="P70" s="71">
        <f>SUM(P8:P68)</f>
        <v>-23286.480000000432</v>
      </c>
      <c r="T70" s="1">
        <f>SUM(T8:T68)</f>
        <v>1898396.2199999986</v>
      </c>
      <c r="W70" s="191">
        <f>SUM(W8:W69)</f>
        <v>1697578.200060166</v>
      </c>
    </row>
    <row r="71" spans="1:27" x14ac:dyDescent="0.2">
      <c r="A71" s="4"/>
      <c r="D71" s="4"/>
      <c r="E71" s="4"/>
      <c r="F71" s="4"/>
      <c r="G71" s="4"/>
      <c r="H71" s="4"/>
      <c r="I71" s="4"/>
      <c r="J71" s="4"/>
      <c r="K71" s="4"/>
      <c r="L71" s="4"/>
      <c r="N71" s="1">
        <f>N70-Aktywa!M96</f>
        <v>-140364.52999999982</v>
      </c>
      <c r="O71" s="1">
        <f>O70-Aktywa!N96</f>
        <v>-27524.660000001313</v>
      </c>
      <c r="P71" s="71">
        <f>P70-Aktywa!O96</f>
        <v>99703.849999999657</v>
      </c>
      <c r="T71" s="1">
        <f>T70-Aktywa!P96</f>
        <v>-27524.660000001546</v>
      </c>
    </row>
    <row r="72" spans="1:27" x14ac:dyDescent="0.2">
      <c r="A72" s="4"/>
      <c r="D72" s="4"/>
      <c r="E72" s="4"/>
      <c r="F72" s="4"/>
      <c r="G72" s="4"/>
      <c r="H72" s="4"/>
      <c r="I72" s="4"/>
      <c r="J72" s="4"/>
      <c r="K72" s="4"/>
      <c r="L72" s="4"/>
      <c r="P72" s="71"/>
      <c r="W72" s="191">
        <f>W70-Aktywa!AG98</f>
        <v>6.0166465118527412E-5</v>
      </c>
    </row>
    <row r="73" spans="1:27" x14ac:dyDescent="0.2">
      <c r="A73" s="4"/>
      <c r="D73" s="4"/>
      <c r="E73" s="4"/>
      <c r="F73" s="4"/>
      <c r="G73" s="4"/>
      <c r="H73" s="4"/>
      <c r="I73" s="4"/>
      <c r="J73" s="4"/>
      <c r="K73" s="4"/>
      <c r="L73" s="4"/>
      <c r="P73" s="71"/>
    </row>
    <row r="74" spans="1:27" x14ac:dyDescent="0.2">
      <c r="A74" s="4"/>
      <c r="D74" s="4"/>
      <c r="E74" s="4"/>
      <c r="F74" s="4"/>
      <c r="G74" s="4"/>
      <c r="H74" s="4"/>
      <c r="I74" s="4"/>
      <c r="J74" s="4"/>
      <c r="K74" s="4"/>
      <c r="L74" s="4"/>
    </row>
    <row r="75" spans="1:27" x14ac:dyDescent="0.2">
      <c r="A75" s="4"/>
      <c r="D75" s="4"/>
      <c r="E75" s="4"/>
      <c r="F75" s="4"/>
      <c r="G75" s="4"/>
      <c r="H75" s="4"/>
      <c r="I75" s="4"/>
      <c r="J75" s="4"/>
      <c r="K75" s="4"/>
      <c r="L75" s="4"/>
    </row>
    <row r="76" spans="1:27" x14ac:dyDescent="0.2">
      <c r="A76" s="4"/>
      <c r="D76" s="4"/>
      <c r="E76" s="4"/>
      <c r="F76" s="4"/>
      <c r="G76" s="4"/>
      <c r="H76" s="4"/>
      <c r="I76" s="4"/>
      <c r="J76" s="4"/>
      <c r="K76" s="4"/>
      <c r="L76" s="4"/>
    </row>
    <row r="77" spans="1:27" x14ac:dyDescent="0.2">
      <c r="A77" s="4"/>
      <c r="D77" s="4"/>
      <c r="E77" s="4"/>
      <c r="F77" s="4"/>
      <c r="G77" s="4"/>
      <c r="H77" s="4"/>
      <c r="I77" s="4"/>
      <c r="J77" s="4"/>
      <c r="K77" s="4"/>
      <c r="L77" s="4"/>
    </row>
    <row r="78" spans="1:27" x14ac:dyDescent="0.2">
      <c r="A78" s="4"/>
      <c r="D78" s="4"/>
      <c r="E78" s="4"/>
      <c r="F78" s="4"/>
      <c r="G78" s="4"/>
      <c r="H78" s="4"/>
      <c r="I78" s="4"/>
      <c r="J78" s="4"/>
      <c r="K78" s="4"/>
      <c r="L78" s="4"/>
    </row>
    <row r="79" spans="1:27" x14ac:dyDescent="0.2">
      <c r="A79" s="4"/>
      <c r="D79" s="4"/>
      <c r="E79" s="4"/>
      <c r="F79" s="4"/>
      <c r="G79" s="4"/>
      <c r="H79" s="4"/>
      <c r="I79" s="4"/>
      <c r="J79" s="4"/>
      <c r="K79" s="4"/>
      <c r="L79" s="4"/>
    </row>
    <row r="80" spans="1:27" x14ac:dyDescent="0.2">
      <c r="A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4"/>
      <c r="D85" s="4"/>
      <c r="E85" s="4"/>
      <c r="F85" s="4"/>
      <c r="G85" s="4"/>
      <c r="H85" s="4"/>
      <c r="I85" s="4"/>
      <c r="J85" s="4"/>
      <c r="K85" s="4"/>
      <c r="L85" s="4"/>
    </row>
  </sheetData>
  <mergeCells count="7">
    <mergeCell ref="C7:F7"/>
    <mergeCell ref="A1:B1"/>
    <mergeCell ref="A2:B2"/>
    <mergeCell ref="A3:B3"/>
    <mergeCell ref="A4:B4"/>
    <mergeCell ref="A7:B7"/>
    <mergeCell ref="A6:B6"/>
  </mergeCells>
  <phoneticPr fontId="11" type="noConversion"/>
  <pageMargins left="0.7" right="0.7" top="0.75" bottom="0.75" header="0.3" footer="0.3"/>
  <pageSetup paperSize="9"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DC1C-E676-40B2-BE15-F80FA6854F37}">
  <dimension ref="A1:S65"/>
  <sheetViews>
    <sheetView zoomScale="90" zoomScaleNormal="90" workbookViewId="0">
      <pane xSplit="9" ySplit="8" topLeftCell="J43" activePane="bottomRight" state="frozen"/>
      <selection pane="topRight"/>
      <selection pane="bottomLeft"/>
      <selection pane="bottomRight" activeCell="W60" sqref="W56:W60"/>
    </sheetView>
  </sheetViews>
  <sheetFormatPr defaultColWidth="8.85546875" defaultRowHeight="12.75" x14ac:dyDescent="0.2"/>
  <cols>
    <col min="1" max="1" width="5.7109375" style="33" customWidth="1"/>
    <col min="2" max="2" width="66.140625" style="4" customWidth="1"/>
    <col min="3" max="6" width="21" style="4" hidden="1" customWidth="1"/>
    <col min="7" max="9" width="19" style="1" hidden="1" customWidth="1"/>
    <col min="10" max="10" width="24.140625" style="1" customWidth="1"/>
    <col min="11" max="16" width="19" style="1" hidden="1" customWidth="1"/>
    <col min="17" max="17" width="23.140625" style="1" customWidth="1"/>
    <col min="18" max="18" width="10.140625" style="11" hidden="1" customWidth="1"/>
    <col min="19" max="19" width="12.7109375" style="11" hidden="1" customWidth="1"/>
    <col min="20" max="20" width="10.140625" style="11" customWidth="1"/>
    <col min="21" max="21" width="8.85546875" style="11" customWidth="1"/>
    <col min="22" max="22" width="12" style="11" bestFit="1" customWidth="1"/>
    <col min="23" max="23" width="10.140625" style="11" bestFit="1" customWidth="1"/>
    <col min="24" max="16384" width="8.85546875" style="11"/>
  </cols>
  <sheetData>
    <row r="1" spans="1:19" x14ac:dyDescent="0.2">
      <c r="A1" s="227" t="s">
        <v>0</v>
      </c>
      <c r="B1" s="227"/>
      <c r="C1" s="72"/>
      <c r="D1" s="72"/>
      <c r="E1" s="72"/>
      <c r="F1" s="72"/>
    </row>
    <row r="2" spans="1:19" x14ac:dyDescent="0.2">
      <c r="A2" s="227" t="s">
        <v>1</v>
      </c>
      <c r="B2" s="227"/>
      <c r="C2" s="72"/>
      <c r="D2" s="72"/>
      <c r="E2" s="72"/>
      <c r="F2" s="72"/>
    </row>
    <row r="3" spans="1:19" x14ac:dyDescent="0.2">
      <c r="A3" s="227" t="s">
        <v>2</v>
      </c>
      <c r="B3" s="227"/>
      <c r="C3" s="72"/>
      <c r="D3" s="72"/>
      <c r="E3" s="72"/>
      <c r="F3" s="72"/>
    </row>
    <row r="4" spans="1:19" x14ac:dyDescent="0.2">
      <c r="A4" s="227" t="s">
        <v>3</v>
      </c>
      <c r="B4" s="227"/>
      <c r="C4" s="72"/>
      <c r="D4" s="72"/>
      <c r="E4" s="72"/>
      <c r="F4" s="72"/>
    </row>
    <row r="6" spans="1:19" s="6" customFormat="1" ht="15" x14ac:dyDescent="0.2">
      <c r="A6" s="74" t="s">
        <v>206</v>
      </c>
      <c r="B6" s="74"/>
      <c r="C6" s="74"/>
      <c r="D6" s="74"/>
      <c r="E6" s="74"/>
      <c r="F6" s="74"/>
      <c r="G6" s="74"/>
      <c r="H6" s="74"/>
      <c r="I6" s="36"/>
      <c r="J6" s="36"/>
      <c r="K6" s="74"/>
      <c r="L6" s="74"/>
      <c r="M6" s="36"/>
      <c r="N6" s="36"/>
      <c r="O6" s="36"/>
      <c r="P6" s="36"/>
      <c r="Q6" s="36"/>
    </row>
    <row r="7" spans="1:19" s="7" customFormat="1" ht="15" customHeight="1" x14ac:dyDescent="0.25">
      <c r="A7" s="236" t="s">
        <v>6</v>
      </c>
      <c r="B7" s="237" t="s">
        <v>7</v>
      </c>
      <c r="C7" s="233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5"/>
      <c r="R7" s="40" t="s">
        <v>17</v>
      </c>
    </row>
    <row r="8" spans="1:19" s="8" customFormat="1" ht="12" x14ac:dyDescent="0.2">
      <c r="A8" s="236"/>
      <c r="B8" s="237"/>
      <c r="C8" s="164" t="s">
        <v>207</v>
      </c>
      <c r="D8" s="165" t="s">
        <v>208</v>
      </c>
      <c r="E8" s="150" t="s">
        <v>209</v>
      </c>
      <c r="F8" s="150" t="s">
        <v>210</v>
      </c>
      <c r="G8" s="165" t="s">
        <v>211</v>
      </c>
      <c r="H8" s="166" t="s">
        <v>212</v>
      </c>
      <c r="I8" s="166" t="s">
        <v>213</v>
      </c>
      <c r="J8" s="167" t="s">
        <v>214</v>
      </c>
      <c r="K8" s="165" t="s">
        <v>215</v>
      </c>
      <c r="L8" s="166" t="s">
        <v>216</v>
      </c>
      <c r="M8" s="166" t="s">
        <v>217</v>
      </c>
      <c r="N8" s="168" t="s">
        <v>218</v>
      </c>
      <c r="O8" s="169" t="s">
        <v>219</v>
      </c>
      <c r="P8" s="169" t="s">
        <v>220</v>
      </c>
      <c r="Q8" s="169" t="s">
        <v>221</v>
      </c>
      <c r="R8" s="17"/>
    </row>
    <row r="9" spans="1:19" s="9" customFormat="1" x14ac:dyDescent="0.2">
      <c r="A9" s="26" t="s">
        <v>24</v>
      </c>
      <c r="B9" s="27" t="s">
        <v>222</v>
      </c>
      <c r="C9" s="98">
        <v>10573796.25</v>
      </c>
      <c r="D9" s="104">
        <f t="shared" ref="D9" si="0">SUM(D11:D14)</f>
        <v>4038987.01</v>
      </c>
      <c r="E9" s="152">
        <v>3474792.4</v>
      </c>
      <c r="F9" s="152">
        <v>10852555.029999999</v>
      </c>
      <c r="G9" s="152">
        <v>14508764.800000001</v>
      </c>
      <c r="H9" s="152">
        <v>7513779.4100000001</v>
      </c>
      <c r="I9" s="22">
        <f t="shared" ref="I9:N9" si="1">SUM(I11:I14)</f>
        <v>10852555.029999999</v>
      </c>
      <c r="J9" s="105">
        <f t="shared" si="1"/>
        <v>14508764.800000001</v>
      </c>
      <c r="K9" s="163">
        <v>5324783.67</v>
      </c>
      <c r="L9" s="163">
        <v>4781743.1900000004</v>
      </c>
      <c r="M9" s="98">
        <f t="shared" si="1"/>
        <v>4668458.49</v>
      </c>
      <c r="N9" s="98">
        <f t="shared" si="1"/>
        <v>4741299.0199999996</v>
      </c>
      <c r="O9" s="163">
        <v>10106526.859999999</v>
      </c>
      <c r="P9" s="163">
        <f>P11</f>
        <v>14774985.35</v>
      </c>
      <c r="Q9" s="183">
        <f>Q11</f>
        <v>19516284.370000001</v>
      </c>
      <c r="R9" s="11"/>
    </row>
    <row r="10" spans="1:19" s="10" customFormat="1" x14ac:dyDescent="0.2">
      <c r="A10" s="37"/>
      <c r="B10" s="38" t="s">
        <v>223</v>
      </c>
      <c r="C10" s="114"/>
      <c r="D10" s="111">
        <v>10036.450000000001</v>
      </c>
      <c r="E10" s="154">
        <v>31409</v>
      </c>
      <c r="F10" s="154">
        <v>72799.45</v>
      </c>
      <c r="G10" s="154">
        <v>310369.46000000002</v>
      </c>
      <c r="H10" s="154">
        <v>41445.449999999997</v>
      </c>
      <c r="I10" s="39">
        <v>72799.45</v>
      </c>
      <c r="J10" s="112">
        <v>310369.46000000002</v>
      </c>
      <c r="K10" s="154">
        <v>9211</v>
      </c>
      <c r="L10" s="153">
        <v>63.8</v>
      </c>
      <c r="M10" s="171">
        <v>113787</v>
      </c>
      <c r="N10" s="123">
        <v>117961</v>
      </c>
      <c r="O10" s="154">
        <v>9274.7999999999993</v>
      </c>
      <c r="P10" s="174">
        <v>441001.8</v>
      </c>
      <c r="Q10" s="161">
        <v>558962.80000000005</v>
      </c>
    </row>
    <row r="11" spans="1:19" x14ac:dyDescent="0.2">
      <c r="A11" s="28" t="s">
        <v>30</v>
      </c>
      <c r="B11" s="29" t="s">
        <v>224</v>
      </c>
      <c r="C11" s="99">
        <v>10573796.25</v>
      </c>
      <c r="D11" s="106">
        <v>4038987.01</v>
      </c>
      <c r="E11" s="156">
        <v>3474792.4</v>
      </c>
      <c r="F11" s="156">
        <v>10852555.029999999</v>
      </c>
      <c r="G11" s="156">
        <v>14508764.800000001</v>
      </c>
      <c r="H11" s="156">
        <v>7513779.4100000001</v>
      </c>
      <c r="I11" s="23">
        <v>10852555.029999999</v>
      </c>
      <c r="J11" s="107">
        <v>14508764.800000001</v>
      </c>
      <c r="K11" s="156">
        <v>5324783.67</v>
      </c>
      <c r="L11" s="156">
        <v>4781743.1900000004</v>
      </c>
      <c r="M11" s="156">
        <v>4668458.49</v>
      </c>
      <c r="N11" s="102">
        <v>4741299.0199999996</v>
      </c>
      <c r="O11" s="156">
        <v>10106526.859999999</v>
      </c>
      <c r="P11" s="175">
        <v>14774985.35</v>
      </c>
      <c r="Q11" s="162">
        <v>19516284.370000001</v>
      </c>
      <c r="R11" s="11" t="s">
        <v>225</v>
      </c>
      <c r="S11" s="11" t="s">
        <v>226</v>
      </c>
    </row>
    <row r="12" spans="1:19" ht="25.5" x14ac:dyDescent="0.2">
      <c r="A12" s="28" t="s">
        <v>51</v>
      </c>
      <c r="B12" s="29" t="s">
        <v>227</v>
      </c>
      <c r="C12" s="99">
        <v>0</v>
      </c>
      <c r="D12" s="106">
        <v>0</v>
      </c>
      <c r="E12" s="155">
        <v>0</v>
      </c>
      <c r="F12" s="155">
        <v>0</v>
      </c>
      <c r="G12" s="155">
        <v>0</v>
      </c>
      <c r="H12" s="155">
        <v>0</v>
      </c>
      <c r="I12" s="23">
        <v>0</v>
      </c>
      <c r="J12" s="107">
        <v>0</v>
      </c>
      <c r="K12" s="155">
        <v>0</v>
      </c>
      <c r="L12" s="155">
        <v>0</v>
      </c>
      <c r="M12" s="155">
        <v>0</v>
      </c>
      <c r="N12" s="102">
        <v>0</v>
      </c>
      <c r="O12" s="155">
        <v>0</v>
      </c>
      <c r="P12" s="176">
        <v>0</v>
      </c>
      <c r="Q12" s="162">
        <v>0</v>
      </c>
    </row>
    <row r="13" spans="1:19" s="9" customFormat="1" x14ac:dyDescent="0.2">
      <c r="A13" s="28" t="s">
        <v>77</v>
      </c>
      <c r="B13" s="29" t="s">
        <v>228</v>
      </c>
      <c r="C13" s="99">
        <v>0</v>
      </c>
      <c r="D13" s="106">
        <v>0</v>
      </c>
      <c r="E13" s="155">
        <v>0</v>
      </c>
      <c r="F13" s="155">
        <v>0</v>
      </c>
      <c r="G13" s="155">
        <v>0</v>
      </c>
      <c r="H13" s="155">
        <v>0</v>
      </c>
      <c r="I13" s="23">
        <v>0</v>
      </c>
      <c r="J13" s="107">
        <v>0</v>
      </c>
      <c r="K13" s="155">
        <v>0</v>
      </c>
      <c r="L13" s="155">
        <v>0</v>
      </c>
      <c r="M13" s="155">
        <v>0</v>
      </c>
      <c r="N13" s="102">
        <v>0</v>
      </c>
      <c r="O13" s="155">
        <v>0</v>
      </c>
      <c r="P13" s="176">
        <v>0</v>
      </c>
      <c r="Q13" s="162">
        <v>0</v>
      </c>
      <c r="R13" s="11"/>
    </row>
    <row r="14" spans="1:19" s="10" customFormat="1" x14ac:dyDescent="0.2">
      <c r="A14" s="28" t="s">
        <v>83</v>
      </c>
      <c r="B14" s="29" t="s">
        <v>229</v>
      </c>
      <c r="C14" s="99">
        <v>0</v>
      </c>
      <c r="D14" s="106">
        <v>0</v>
      </c>
      <c r="E14" s="155">
        <v>0</v>
      </c>
      <c r="F14" s="155">
        <v>0</v>
      </c>
      <c r="G14" s="155">
        <v>0</v>
      </c>
      <c r="H14" s="155">
        <v>0</v>
      </c>
      <c r="I14" s="23">
        <v>0</v>
      </c>
      <c r="J14" s="107">
        <v>0</v>
      </c>
      <c r="K14" s="155">
        <v>0</v>
      </c>
      <c r="L14" s="155">
        <v>0</v>
      </c>
      <c r="M14" s="155">
        <v>0</v>
      </c>
      <c r="N14" s="102">
        <v>0</v>
      </c>
      <c r="O14" s="155">
        <v>0</v>
      </c>
      <c r="P14" s="176">
        <v>0</v>
      </c>
      <c r="Q14" s="162">
        <v>0</v>
      </c>
    </row>
    <row r="15" spans="1:19" x14ac:dyDescent="0.2">
      <c r="A15" s="26" t="s">
        <v>100</v>
      </c>
      <c r="B15" s="27" t="s">
        <v>230</v>
      </c>
      <c r="C15" s="98">
        <v>10169656.25</v>
      </c>
      <c r="D15" s="104">
        <f t="shared" ref="D15:O15" si="2">SUM(D16:D19,D21:D22,D24:D25)</f>
        <v>3733860.5700000003</v>
      </c>
      <c r="E15" s="104">
        <f t="shared" si="2"/>
        <v>3144117.52</v>
      </c>
      <c r="F15" s="104">
        <f t="shared" si="2"/>
        <v>10370293.98</v>
      </c>
      <c r="G15" s="104">
        <f t="shared" si="2"/>
        <v>14021709.92</v>
      </c>
      <c r="H15" s="104">
        <f t="shared" si="2"/>
        <v>6877978.0899999989</v>
      </c>
      <c r="I15" s="104">
        <f t="shared" si="2"/>
        <v>10370293.98</v>
      </c>
      <c r="J15" s="104">
        <f t="shared" si="2"/>
        <v>14021709.92</v>
      </c>
      <c r="K15" s="104">
        <f t="shared" si="2"/>
        <v>5163620.3100000005</v>
      </c>
      <c r="L15" s="104">
        <f t="shared" si="2"/>
        <v>4621472.6399999997</v>
      </c>
      <c r="M15" s="104">
        <f t="shared" si="2"/>
        <v>4695902.7</v>
      </c>
      <c r="N15" s="104">
        <f t="shared" si="2"/>
        <v>4387541.93</v>
      </c>
      <c r="O15" s="104">
        <f t="shared" si="2"/>
        <v>9785185.8399999999</v>
      </c>
      <c r="P15" s="177">
        <f t="shared" ref="P15:Q15" si="3">SUM(P16:P19,P21:P22,P24:P25)</f>
        <v>14479167.140000001</v>
      </c>
      <c r="Q15" s="160">
        <f t="shared" si="3"/>
        <v>18875306.659999996</v>
      </c>
      <c r="R15" s="13"/>
    </row>
    <row r="16" spans="1:19" x14ac:dyDescent="0.2">
      <c r="A16" s="28" t="s">
        <v>30</v>
      </c>
      <c r="B16" s="29" t="s">
        <v>231</v>
      </c>
      <c r="C16" s="99">
        <v>121171.73</v>
      </c>
      <c r="D16" s="106">
        <v>38341.42</v>
      </c>
      <c r="E16" s="156">
        <v>54835.59</v>
      </c>
      <c r="F16" s="156">
        <v>152063.81</v>
      </c>
      <c r="G16" s="156">
        <v>210629.37</v>
      </c>
      <c r="H16" s="156">
        <v>93177.01</v>
      </c>
      <c r="I16" s="23">
        <v>152063.81</v>
      </c>
      <c r="J16" s="107">
        <v>210629.37</v>
      </c>
      <c r="K16" s="156">
        <v>56847.839999999997</v>
      </c>
      <c r="L16" s="156">
        <v>41279.06</v>
      </c>
      <c r="M16" s="156">
        <v>41703.65</v>
      </c>
      <c r="N16" s="102">
        <v>42368.03</v>
      </c>
      <c r="O16" s="156">
        <v>98126.9</v>
      </c>
      <c r="P16" s="175">
        <v>139781.32</v>
      </c>
      <c r="Q16" s="162">
        <v>183103.1</v>
      </c>
      <c r="R16" s="13" t="s">
        <v>232</v>
      </c>
    </row>
    <row r="17" spans="1:18" s="9" customFormat="1" x14ac:dyDescent="0.2">
      <c r="A17" s="28" t="s">
        <v>51</v>
      </c>
      <c r="B17" s="29" t="s">
        <v>233</v>
      </c>
      <c r="C17" s="99">
        <v>117093.16</v>
      </c>
      <c r="D17" s="106">
        <v>103783.61</v>
      </c>
      <c r="E17" s="156">
        <v>53546.68</v>
      </c>
      <c r="F17" s="156">
        <v>313499.06</v>
      </c>
      <c r="G17" s="156">
        <v>491112.99</v>
      </c>
      <c r="H17" s="156">
        <v>157330.29</v>
      </c>
      <c r="I17" s="23">
        <v>313499.06</v>
      </c>
      <c r="J17" s="107">
        <v>491112.99</v>
      </c>
      <c r="K17" s="156">
        <v>232827.89</v>
      </c>
      <c r="L17" s="156">
        <v>90837.98</v>
      </c>
      <c r="M17" s="156">
        <v>64949.78</v>
      </c>
      <c r="N17" s="102">
        <v>71943.98</v>
      </c>
      <c r="O17" s="156">
        <v>323665.87</v>
      </c>
      <c r="P17" s="175">
        <v>388615.65</v>
      </c>
      <c r="Q17" s="162">
        <v>460559.63</v>
      </c>
      <c r="R17" s="13" t="s">
        <v>234</v>
      </c>
    </row>
    <row r="18" spans="1:18" s="9" customFormat="1" x14ac:dyDescent="0.2">
      <c r="A18" s="28" t="s">
        <v>77</v>
      </c>
      <c r="B18" s="29" t="s">
        <v>235</v>
      </c>
      <c r="C18" s="99">
        <v>3912913.93</v>
      </c>
      <c r="D18" s="106">
        <v>1387189.84</v>
      </c>
      <c r="E18" s="156">
        <v>976145.81</v>
      </c>
      <c r="F18" s="156">
        <v>3443176.36</v>
      </c>
      <c r="G18" s="156">
        <v>4693992.78</v>
      </c>
      <c r="H18" s="156">
        <v>2363335.65</v>
      </c>
      <c r="I18" s="23">
        <v>3443176.36</v>
      </c>
      <c r="J18" s="107">
        <v>4693992.78</v>
      </c>
      <c r="K18" s="156">
        <v>1946788.82</v>
      </c>
      <c r="L18" s="156">
        <v>1594307.59</v>
      </c>
      <c r="M18" s="156">
        <v>1744193.68</v>
      </c>
      <c r="N18" s="102">
        <v>1453112.28</v>
      </c>
      <c r="O18" s="156">
        <v>3541189.3</v>
      </c>
      <c r="P18" s="175">
        <v>5287870.83</v>
      </c>
      <c r="Q18" s="162">
        <v>6740983.1100000003</v>
      </c>
      <c r="R18" s="13" t="s">
        <v>236</v>
      </c>
    </row>
    <row r="19" spans="1:18" s="9" customFormat="1" x14ac:dyDescent="0.2">
      <c r="A19" s="28" t="s">
        <v>83</v>
      </c>
      <c r="B19" s="29" t="s">
        <v>237</v>
      </c>
      <c r="C19" s="99">
        <v>53614.05</v>
      </c>
      <c r="D19" s="106">
        <v>23318.97</v>
      </c>
      <c r="E19" s="156">
        <v>19803</v>
      </c>
      <c r="F19" s="156">
        <v>64740.97</v>
      </c>
      <c r="G19" s="156">
        <v>88136.97</v>
      </c>
      <c r="H19" s="156">
        <v>43121.97</v>
      </c>
      <c r="I19" s="23">
        <v>64740.97</v>
      </c>
      <c r="J19" s="107">
        <v>88136.97</v>
      </c>
      <c r="K19" s="156">
        <v>28040</v>
      </c>
      <c r="L19" s="156">
        <v>33597</v>
      </c>
      <c r="M19" s="156">
        <v>35685</v>
      </c>
      <c r="N19" s="102">
        <v>36576</v>
      </c>
      <c r="O19" s="156">
        <v>61637</v>
      </c>
      <c r="P19" s="175">
        <v>97322</v>
      </c>
      <c r="Q19" s="162">
        <v>134198</v>
      </c>
      <c r="R19" s="13" t="s">
        <v>238</v>
      </c>
    </row>
    <row r="20" spans="1:18" s="9" customFormat="1" x14ac:dyDescent="0.2">
      <c r="A20" s="37"/>
      <c r="B20" s="38" t="s">
        <v>239</v>
      </c>
      <c r="C20" s="114">
        <v>0</v>
      </c>
      <c r="D20" s="106">
        <v>0</v>
      </c>
      <c r="E20" s="155">
        <v>0</v>
      </c>
      <c r="F20" s="155">
        <v>0</v>
      </c>
      <c r="G20" s="155">
        <v>0</v>
      </c>
      <c r="H20" s="155">
        <v>0</v>
      </c>
      <c r="I20" s="23">
        <v>0</v>
      </c>
      <c r="J20" s="107">
        <v>0</v>
      </c>
      <c r="K20" s="155">
        <v>0</v>
      </c>
      <c r="L20" s="155">
        <v>0</v>
      </c>
      <c r="M20" s="155">
        <v>0</v>
      </c>
      <c r="N20" s="102">
        <v>0</v>
      </c>
      <c r="O20" s="155">
        <v>0</v>
      </c>
      <c r="P20" s="176">
        <v>0</v>
      </c>
      <c r="Q20" s="162">
        <v>0</v>
      </c>
      <c r="R20" s="11"/>
    </row>
    <row r="21" spans="1:18" s="9" customFormat="1" x14ac:dyDescent="0.2">
      <c r="A21" s="28" t="s">
        <v>96</v>
      </c>
      <c r="B21" s="29" t="s">
        <v>240</v>
      </c>
      <c r="C21" s="99">
        <v>5079868.95</v>
      </c>
      <c r="D21" s="106">
        <v>1868564.73</v>
      </c>
      <c r="E21" s="156">
        <v>1692776.87</v>
      </c>
      <c r="F21" s="156">
        <v>5394764.1100000003</v>
      </c>
      <c r="G21" s="156">
        <v>7206640.9800000004</v>
      </c>
      <c r="H21" s="156">
        <v>3561341.6</v>
      </c>
      <c r="I21" s="23">
        <v>5394764.1100000003</v>
      </c>
      <c r="J21" s="107">
        <v>7206640.9800000004</v>
      </c>
      <c r="K21" s="156">
        <v>2492331.92</v>
      </c>
      <c r="L21" s="156">
        <v>2433826.08</v>
      </c>
      <c r="M21" s="156">
        <v>2378121.23</v>
      </c>
      <c r="N21" s="102">
        <v>2334753.86</v>
      </c>
      <c r="O21" s="156">
        <v>4926158</v>
      </c>
      <c r="P21" s="175">
        <v>7298350.3200000003</v>
      </c>
      <c r="Q21" s="162">
        <v>9638854.4499999993</v>
      </c>
      <c r="R21" s="13" t="s">
        <v>241</v>
      </c>
    </row>
    <row r="22" spans="1:18" x14ac:dyDescent="0.2">
      <c r="A22" s="28" t="s">
        <v>156</v>
      </c>
      <c r="B22" s="29" t="s">
        <v>242</v>
      </c>
      <c r="C22" s="99">
        <v>853511.15</v>
      </c>
      <c r="D22" s="106">
        <v>297051.55</v>
      </c>
      <c r="E22" s="156">
        <v>336619.3</v>
      </c>
      <c r="F22" s="156">
        <v>958752.96</v>
      </c>
      <c r="G22" s="156">
        <v>1272778.19</v>
      </c>
      <c r="H22" s="156">
        <v>633670.85</v>
      </c>
      <c r="I22" s="23">
        <v>958752.96</v>
      </c>
      <c r="J22" s="107">
        <v>1272778.19</v>
      </c>
      <c r="K22" s="156">
        <v>393152.77</v>
      </c>
      <c r="L22" s="156">
        <v>415005.25</v>
      </c>
      <c r="M22" s="156">
        <v>423394.49</v>
      </c>
      <c r="N22" s="102">
        <v>443029.82</v>
      </c>
      <c r="O22" s="156">
        <v>808158.02</v>
      </c>
      <c r="P22" s="175">
        <v>1233121.3999999999</v>
      </c>
      <c r="Q22" s="162">
        <v>1677744.79</v>
      </c>
      <c r="R22" s="11" t="s">
        <v>243</v>
      </c>
    </row>
    <row r="23" spans="1:18" s="10" customFormat="1" x14ac:dyDescent="0.2">
      <c r="A23" s="37"/>
      <c r="B23" s="38" t="s">
        <v>244</v>
      </c>
      <c r="C23" s="114">
        <v>388370.92</v>
      </c>
      <c r="D23" s="111">
        <v>0</v>
      </c>
      <c r="E23" s="153">
        <v>0</v>
      </c>
      <c r="F23" s="153">
        <v>0</v>
      </c>
      <c r="G23" s="153">
        <v>0</v>
      </c>
      <c r="H23" s="153">
        <v>0</v>
      </c>
      <c r="I23" s="39">
        <v>0</v>
      </c>
      <c r="J23" s="112">
        <v>0</v>
      </c>
      <c r="K23" s="153">
        <v>0</v>
      </c>
      <c r="L23" s="154">
        <v>360027.1</v>
      </c>
      <c r="M23" s="154">
        <v>369579.81</v>
      </c>
      <c r="N23" s="123">
        <v>383154.85</v>
      </c>
      <c r="O23" s="154">
        <v>699696.98</v>
      </c>
      <c r="P23" s="174">
        <v>1068234.56</v>
      </c>
      <c r="Q23" s="161">
        <v>1451389.41</v>
      </c>
    </row>
    <row r="24" spans="1:18" x14ac:dyDescent="0.2">
      <c r="A24" s="28" t="s">
        <v>158</v>
      </c>
      <c r="B24" s="29" t="s">
        <v>245</v>
      </c>
      <c r="C24" s="99">
        <v>31483.279999999999</v>
      </c>
      <c r="D24" s="106">
        <v>15610.45</v>
      </c>
      <c r="E24" s="156">
        <v>10390.27</v>
      </c>
      <c r="F24" s="156">
        <v>43296.71</v>
      </c>
      <c r="G24" s="156">
        <v>58418.64</v>
      </c>
      <c r="H24" s="156">
        <v>26000.720000000001</v>
      </c>
      <c r="I24" s="23">
        <v>43296.71</v>
      </c>
      <c r="J24" s="107">
        <v>58418.64</v>
      </c>
      <c r="K24" s="156">
        <v>13631.07</v>
      </c>
      <c r="L24" s="156">
        <v>12619.68</v>
      </c>
      <c r="M24" s="156">
        <v>7854.87</v>
      </c>
      <c r="N24" s="102">
        <v>5757.96</v>
      </c>
      <c r="O24" s="156">
        <v>26250.75</v>
      </c>
      <c r="P24" s="175">
        <v>34105.620000000003</v>
      </c>
      <c r="Q24" s="162">
        <v>39863.58</v>
      </c>
      <c r="R24" s="11">
        <v>406</v>
      </c>
    </row>
    <row r="25" spans="1:18" x14ac:dyDescent="0.2">
      <c r="A25" s="28" t="s">
        <v>246</v>
      </c>
      <c r="B25" s="29" t="s">
        <v>247</v>
      </c>
      <c r="C25" s="99">
        <v>0</v>
      </c>
      <c r="D25" s="106">
        <v>0</v>
      </c>
      <c r="E25" s="155">
        <v>0</v>
      </c>
      <c r="F25" s="155">
        <v>0</v>
      </c>
      <c r="G25" s="155">
        <v>0</v>
      </c>
      <c r="H25" s="155">
        <v>0</v>
      </c>
      <c r="I25" s="23">
        <v>0</v>
      </c>
      <c r="J25" s="107">
        <v>0</v>
      </c>
      <c r="K25" s="155">
        <v>0</v>
      </c>
      <c r="L25" s="155">
        <v>0</v>
      </c>
      <c r="M25" s="155">
        <v>0</v>
      </c>
      <c r="N25" s="102">
        <v>0</v>
      </c>
      <c r="O25" s="155">
        <v>0</v>
      </c>
      <c r="P25" s="176">
        <v>0</v>
      </c>
      <c r="Q25" s="162">
        <v>0</v>
      </c>
    </row>
    <row r="26" spans="1:18" s="9" customFormat="1" x14ac:dyDescent="0.2">
      <c r="A26" s="26" t="s">
        <v>138</v>
      </c>
      <c r="B26" s="27" t="s">
        <v>248</v>
      </c>
      <c r="C26" s="98">
        <v>404140</v>
      </c>
      <c r="D26" s="104">
        <f t="shared" ref="D26" si="4">D9-D15</f>
        <v>305126.43999999948</v>
      </c>
      <c r="E26" s="152">
        <v>330674.88</v>
      </c>
      <c r="F26" s="152">
        <v>482261.05</v>
      </c>
      <c r="G26" s="152">
        <v>487054.88</v>
      </c>
      <c r="H26" s="152">
        <v>635801.31999999995</v>
      </c>
      <c r="I26" s="22">
        <f t="shared" ref="I26:O26" si="5">I9-I15</f>
        <v>482261.04999999888</v>
      </c>
      <c r="J26" s="105">
        <f t="shared" si="5"/>
        <v>487054.88000000082</v>
      </c>
      <c r="K26" s="152">
        <v>161163.35999999999</v>
      </c>
      <c r="L26" s="152">
        <v>160270.54999999999</v>
      </c>
      <c r="M26" s="98">
        <f t="shared" si="5"/>
        <v>-27444.209999999963</v>
      </c>
      <c r="N26" s="98">
        <f t="shared" si="5"/>
        <v>353757.08999999985</v>
      </c>
      <c r="O26" s="98">
        <f t="shared" si="5"/>
        <v>321341.01999999955</v>
      </c>
      <c r="P26" s="98">
        <f t="shared" ref="P26:Q26" si="6">P9-P15</f>
        <v>295818.20999999903</v>
      </c>
      <c r="Q26" s="160">
        <f t="shared" si="6"/>
        <v>640977.71000000462</v>
      </c>
      <c r="R26" s="11"/>
    </row>
    <row r="27" spans="1:18" x14ac:dyDescent="0.2">
      <c r="A27" s="26" t="s">
        <v>140</v>
      </c>
      <c r="B27" s="27" t="s">
        <v>249</v>
      </c>
      <c r="C27" s="98">
        <v>397800.13</v>
      </c>
      <c r="D27" s="104">
        <f t="shared" ref="D27" si="7">SUM(D28:D31)</f>
        <v>69553.740000000005</v>
      </c>
      <c r="E27" s="152">
        <v>86027.46</v>
      </c>
      <c r="F27" s="152">
        <v>427500.58</v>
      </c>
      <c r="G27" s="152">
        <v>417787.6</v>
      </c>
      <c r="H27" s="152">
        <v>155581.20000000001</v>
      </c>
      <c r="I27" s="22">
        <f t="shared" ref="I27:O27" si="8">SUM(I28:I31)</f>
        <v>427500.57999999996</v>
      </c>
      <c r="J27" s="105">
        <f t="shared" si="8"/>
        <v>417787.6</v>
      </c>
      <c r="K27" s="152">
        <v>128656.9</v>
      </c>
      <c r="L27" s="152">
        <v>154499.56</v>
      </c>
      <c r="M27" s="98">
        <f t="shared" si="8"/>
        <v>145165.94</v>
      </c>
      <c r="N27" s="98">
        <f t="shared" si="8"/>
        <v>237973.03</v>
      </c>
      <c r="O27" s="98">
        <f t="shared" si="8"/>
        <v>283156.46000000002</v>
      </c>
      <c r="P27" s="98">
        <f t="shared" ref="P27:Q27" si="9">SUM(P28:P31)</f>
        <v>428323.03</v>
      </c>
      <c r="Q27" s="160">
        <f t="shared" si="9"/>
        <v>735835.61</v>
      </c>
      <c r="R27" s="13"/>
    </row>
    <row r="28" spans="1:18" x14ac:dyDescent="0.2">
      <c r="A28" s="28" t="s">
        <v>30</v>
      </c>
      <c r="B28" s="29" t="s">
        <v>250</v>
      </c>
      <c r="C28" s="99">
        <v>43983.75</v>
      </c>
      <c r="D28" s="106">
        <f>0</f>
        <v>0</v>
      </c>
      <c r="E28" s="155">
        <v>0</v>
      </c>
      <c r="F28" s="156">
        <v>3741.7</v>
      </c>
      <c r="G28" s="156">
        <v>8324.19</v>
      </c>
      <c r="H28" s="155">
        <v>0</v>
      </c>
      <c r="I28" s="23">
        <v>3741.7</v>
      </c>
      <c r="J28" s="107">
        <v>8324.19</v>
      </c>
      <c r="K28" s="155">
        <v>0</v>
      </c>
      <c r="L28" s="155">
        <v>0</v>
      </c>
      <c r="M28" s="155">
        <v>0</v>
      </c>
      <c r="N28" s="102">
        <v>2703.24</v>
      </c>
      <c r="O28" s="155">
        <v>0</v>
      </c>
      <c r="P28" s="176">
        <v>0</v>
      </c>
      <c r="Q28" s="162">
        <v>2703.24</v>
      </c>
      <c r="R28" s="11" t="s">
        <v>251</v>
      </c>
    </row>
    <row r="29" spans="1:18" x14ac:dyDescent="0.2">
      <c r="A29" s="28" t="s">
        <v>51</v>
      </c>
      <c r="B29" s="29" t="s">
        <v>252</v>
      </c>
      <c r="C29" s="99">
        <v>46709.919999999998</v>
      </c>
      <c r="D29" s="106">
        <v>0</v>
      </c>
      <c r="E29" s="155">
        <v>0</v>
      </c>
      <c r="F29" s="155">
        <v>0</v>
      </c>
      <c r="G29" s="155">
        <v>0</v>
      </c>
      <c r="H29" s="155">
        <v>0</v>
      </c>
      <c r="I29" s="23">
        <v>0</v>
      </c>
      <c r="J29" s="107">
        <v>0</v>
      </c>
      <c r="K29" s="155">
        <v>0</v>
      </c>
      <c r="L29" s="155">
        <v>0</v>
      </c>
      <c r="M29" s="155">
        <v>59264</v>
      </c>
      <c r="N29" s="102">
        <v>62208</v>
      </c>
      <c r="O29" s="155">
        <v>0</v>
      </c>
      <c r="P29" s="178">
        <v>59264</v>
      </c>
      <c r="Q29" s="162">
        <v>121472</v>
      </c>
      <c r="R29" s="11" t="s">
        <v>253</v>
      </c>
    </row>
    <row r="30" spans="1:18" s="9" customFormat="1" x14ac:dyDescent="0.2">
      <c r="A30" s="28" t="s">
        <v>77</v>
      </c>
      <c r="B30" s="29" t="s">
        <v>254</v>
      </c>
      <c r="C30" s="99">
        <v>0</v>
      </c>
      <c r="D30" s="106">
        <v>45737.22</v>
      </c>
      <c r="E30" s="156">
        <v>53644.13</v>
      </c>
      <c r="F30" s="156">
        <v>166713.35999999999</v>
      </c>
      <c r="G30" s="156">
        <v>269129.62</v>
      </c>
      <c r="H30" s="156">
        <v>99381.35</v>
      </c>
      <c r="I30" s="23">
        <v>166713.35999999999</v>
      </c>
      <c r="J30" s="107">
        <v>269129.62</v>
      </c>
      <c r="K30" s="156">
        <v>104997.73</v>
      </c>
      <c r="L30" s="156">
        <v>113529.28</v>
      </c>
      <c r="M30" s="156">
        <v>62443.62</v>
      </c>
      <c r="N30" s="102">
        <v>126387.52</v>
      </c>
      <c r="O30" s="156">
        <v>218527.01</v>
      </c>
      <c r="P30" s="175">
        <v>280970.63</v>
      </c>
      <c r="Q30" s="162">
        <v>451126.27</v>
      </c>
      <c r="R30" s="11" t="s">
        <v>255</v>
      </c>
    </row>
    <row r="31" spans="1:18" s="9" customFormat="1" x14ac:dyDescent="0.2">
      <c r="A31" s="28" t="s">
        <v>83</v>
      </c>
      <c r="B31" s="29" t="s">
        <v>256</v>
      </c>
      <c r="C31" s="99">
        <v>307106.46000000002</v>
      </c>
      <c r="D31" s="106">
        <v>23816.52</v>
      </c>
      <c r="E31" s="156">
        <v>32383.33</v>
      </c>
      <c r="F31" s="156">
        <v>257045.52</v>
      </c>
      <c r="G31" s="156">
        <v>140333.79</v>
      </c>
      <c r="H31" s="156">
        <v>56199.85</v>
      </c>
      <c r="I31" s="23">
        <v>257045.52</v>
      </c>
      <c r="J31" s="107">
        <v>140333.79</v>
      </c>
      <c r="K31" s="156">
        <v>23659.17</v>
      </c>
      <c r="L31" s="156">
        <v>40970.28</v>
      </c>
      <c r="M31" s="156">
        <v>23458.32</v>
      </c>
      <c r="N31" s="102">
        <v>46674.27</v>
      </c>
      <c r="O31" s="156">
        <v>64629.45</v>
      </c>
      <c r="P31" s="175">
        <v>88088.4</v>
      </c>
      <c r="Q31" s="162">
        <v>160534.1</v>
      </c>
      <c r="R31" s="13" t="s">
        <v>257</v>
      </c>
    </row>
    <row r="32" spans="1:18" x14ac:dyDescent="0.2">
      <c r="A32" s="26" t="s">
        <v>258</v>
      </c>
      <c r="B32" s="27" t="s">
        <v>259</v>
      </c>
      <c r="C32" s="98">
        <v>333383.32999999996</v>
      </c>
      <c r="D32" s="104">
        <f t="shared" ref="D32" si="10">SUM(D33:D35)</f>
        <v>76159.23000000001</v>
      </c>
      <c r="E32" s="152">
        <v>129367.92</v>
      </c>
      <c r="F32" s="152">
        <v>342130.78</v>
      </c>
      <c r="G32" s="152">
        <v>424863.97</v>
      </c>
      <c r="H32" s="152">
        <v>205527.15</v>
      </c>
      <c r="I32" s="22">
        <f t="shared" ref="I32:O32" si="11">SUM(I33:I35)</f>
        <v>342130.77999999997</v>
      </c>
      <c r="J32" s="105">
        <f t="shared" si="11"/>
        <v>424863.97</v>
      </c>
      <c r="K32" s="152">
        <v>226357.44</v>
      </c>
      <c r="L32" s="152">
        <v>325357.68</v>
      </c>
      <c r="M32" s="98">
        <f t="shared" si="11"/>
        <v>195618.54</v>
      </c>
      <c r="N32" s="98">
        <f t="shared" si="11"/>
        <v>216439.66999999998</v>
      </c>
      <c r="O32" s="98">
        <f t="shared" si="11"/>
        <v>551715.12</v>
      </c>
      <c r="P32" s="98">
        <f t="shared" ref="P32:Q32" si="12">SUM(P33:P35)</f>
        <v>747683.65</v>
      </c>
      <c r="Q32" s="160">
        <f t="shared" si="12"/>
        <v>964123.32</v>
      </c>
    </row>
    <row r="33" spans="1:18" x14ac:dyDescent="0.2">
      <c r="A33" s="28" t="s">
        <v>30</v>
      </c>
      <c r="B33" s="29" t="s">
        <v>260</v>
      </c>
      <c r="C33" s="99">
        <v>0</v>
      </c>
      <c r="D33" s="106">
        <v>0</v>
      </c>
      <c r="E33" s="155">
        <v>0</v>
      </c>
      <c r="F33" s="155">
        <v>0</v>
      </c>
      <c r="G33" s="155">
        <v>0</v>
      </c>
      <c r="H33" s="155">
        <v>0</v>
      </c>
      <c r="I33" s="23">
        <v>0</v>
      </c>
      <c r="J33" s="107">
        <v>0</v>
      </c>
      <c r="K33" s="155">
        <v>0</v>
      </c>
      <c r="L33" s="155">
        <v>0</v>
      </c>
      <c r="M33" s="155">
        <v>0</v>
      </c>
      <c r="N33" s="102">
        <v>0</v>
      </c>
      <c r="O33" s="155">
        <v>0</v>
      </c>
      <c r="P33" s="176">
        <v>0</v>
      </c>
      <c r="Q33" s="162">
        <v>0</v>
      </c>
      <c r="R33" s="11" t="s">
        <v>261</v>
      </c>
    </row>
    <row r="34" spans="1:18" s="10" customFormat="1" x14ac:dyDescent="0.2">
      <c r="A34" s="28" t="s">
        <v>51</v>
      </c>
      <c r="B34" s="29" t="s">
        <v>254</v>
      </c>
      <c r="C34" s="99">
        <v>243764.33</v>
      </c>
      <c r="D34" s="106">
        <v>54094.48</v>
      </c>
      <c r="E34" s="156">
        <v>99655.16</v>
      </c>
      <c r="F34" s="156">
        <v>260893.24</v>
      </c>
      <c r="G34" s="156">
        <v>318438.71999999997</v>
      </c>
      <c r="H34" s="156">
        <v>153749.64000000001</v>
      </c>
      <c r="I34" s="23">
        <v>260893.24</v>
      </c>
      <c r="J34" s="107">
        <v>318438.71999999997</v>
      </c>
      <c r="K34" s="156">
        <v>173584.2</v>
      </c>
      <c r="L34" s="156">
        <v>233662.5</v>
      </c>
      <c r="M34" s="156">
        <v>96947.47</v>
      </c>
      <c r="N34" s="102">
        <v>100826.55</v>
      </c>
      <c r="O34" s="156">
        <v>407246.7</v>
      </c>
      <c r="P34" s="175">
        <v>504194.17</v>
      </c>
      <c r="Q34" s="162">
        <v>605020.72</v>
      </c>
      <c r="R34" s="11" t="s">
        <v>262</v>
      </c>
    </row>
    <row r="35" spans="1:18" x14ac:dyDescent="0.2">
      <c r="A35" s="28" t="s">
        <v>77</v>
      </c>
      <c r="B35" s="29" t="s">
        <v>263</v>
      </c>
      <c r="C35" s="99">
        <v>89619</v>
      </c>
      <c r="D35" s="106">
        <v>22064.75</v>
      </c>
      <c r="E35" s="156">
        <v>29712.76</v>
      </c>
      <c r="F35" s="156">
        <v>81237.539999999994</v>
      </c>
      <c r="G35" s="156">
        <v>106425.25</v>
      </c>
      <c r="H35" s="156">
        <v>51777.51</v>
      </c>
      <c r="I35" s="23">
        <v>81237.539999999994</v>
      </c>
      <c r="J35" s="107">
        <v>106425.25</v>
      </c>
      <c r="K35" s="156">
        <v>52773.24</v>
      </c>
      <c r="L35" s="156">
        <v>91695.18</v>
      </c>
      <c r="M35" s="156">
        <v>98671.07</v>
      </c>
      <c r="N35" s="102">
        <v>115613.12</v>
      </c>
      <c r="O35" s="156">
        <v>144468.42000000001</v>
      </c>
      <c r="P35" s="175">
        <v>243489.48</v>
      </c>
      <c r="Q35" s="162">
        <v>359102.6</v>
      </c>
      <c r="R35" s="11" t="s">
        <v>264</v>
      </c>
    </row>
    <row r="36" spans="1:18" s="10" customFormat="1" x14ac:dyDescent="0.2">
      <c r="A36" s="26" t="s">
        <v>265</v>
      </c>
      <c r="B36" s="27" t="s">
        <v>266</v>
      </c>
      <c r="C36" s="98">
        <v>468556.80000000005</v>
      </c>
      <c r="D36" s="104">
        <f t="shared" ref="D36" si="13">D26+D27-D32</f>
        <v>298520.94999999949</v>
      </c>
      <c r="E36" s="152">
        <v>287334.42</v>
      </c>
      <c r="F36" s="152">
        <v>567630.85</v>
      </c>
      <c r="G36" s="152">
        <v>479978.51</v>
      </c>
      <c r="H36" s="152">
        <v>585855.37</v>
      </c>
      <c r="I36" s="22">
        <f t="shared" ref="I36:O36" si="14">I26+I27-I32</f>
        <v>567630.84999999893</v>
      </c>
      <c r="J36" s="105">
        <f t="shared" si="14"/>
        <v>479978.51000000082</v>
      </c>
      <c r="K36" s="152">
        <v>63462.82</v>
      </c>
      <c r="L36" s="152">
        <v>-10587.57</v>
      </c>
      <c r="M36" s="98">
        <f t="shared" si="14"/>
        <v>-77896.809999999969</v>
      </c>
      <c r="N36" s="98">
        <f t="shared" si="14"/>
        <v>375290.4499999999</v>
      </c>
      <c r="O36" s="98">
        <f t="shared" si="14"/>
        <v>52782.35999999952</v>
      </c>
      <c r="P36" s="98">
        <f t="shared" ref="P36:Q36" si="15">P26+P27-P32</f>
        <v>-23542.410000000964</v>
      </c>
      <c r="Q36" s="160">
        <f t="shared" si="15"/>
        <v>412690.00000000454</v>
      </c>
    </row>
    <row r="37" spans="1:18" x14ac:dyDescent="0.2">
      <c r="A37" s="26" t="s">
        <v>267</v>
      </c>
      <c r="B37" s="27" t="s">
        <v>268</v>
      </c>
      <c r="C37" s="98">
        <v>99472.739999999991</v>
      </c>
      <c r="D37" s="104">
        <f>SUM(D38,D43,D45,D47:D47)</f>
        <v>31337.83</v>
      </c>
      <c r="E37" s="152">
        <v>27698.1</v>
      </c>
      <c r="F37" s="152">
        <v>62898.71</v>
      </c>
      <c r="G37" s="152">
        <v>64748.88</v>
      </c>
      <c r="H37" s="152">
        <v>59035.93</v>
      </c>
      <c r="I37" s="22">
        <f>SUM(I38,I43,I45,I47:I47)</f>
        <v>62898.71</v>
      </c>
      <c r="J37" s="105">
        <f>SUM(J38,J43,J45,J47:J48)</f>
        <v>64748.88</v>
      </c>
      <c r="K37" s="152">
        <v>2761.87</v>
      </c>
      <c r="L37" s="152">
        <v>24883.919999999998</v>
      </c>
      <c r="M37" s="98">
        <f>SUM(M38,M43,M45,M47:M48)</f>
        <v>90094.01999999999</v>
      </c>
      <c r="N37" s="98">
        <f>SUM(N38,N43,N45,N47:N48)</f>
        <v>8657.83</v>
      </c>
      <c r="O37" s="152">
        <v>7902.59</v>
      </c>
      <c r="P37" s="179">
        <f>P38+P43+P45</f>
        <v>97996.61</v>
      </c>
      <c r="Q37" s="173">
        <f>Q38+Q43+Q45</f>
        <v>106654.44</v>
      </c>
    </row>
    <row r="38" spans="1:18" x14ac:dyDescent="0.2">
      <c r="A38" s="28" t="s">
        <v>30</v>
      </c>
      <c r="B38" s="29" t="s">
        <v>269</v>
      </c>
      <c r="C38" s="99">
        <v>16261.65</v>
      </c>
      <c r="D38" s="106">
        <v>0</v>
      </c>
      <c r="E38" s="155">
        <v>0</v>
      </c>
      <c r="F38" s="155">
        <v>0</v>
      </c>
      <c r="G38" s="155">
        <v>0</v>
      </c>
      <c r="H38" s="155">
        <v>0</v>
      </c>
      <c r="I38" s="23">
        <v>0</v>
      </c>
      <c r="J38" s="107">
        <f>J39+J41</f>
        <v>0</v>
      </c>
      <c r="K38" s="155">
        <v>0</v>
      </c>
      <c r="L38" s="155">
        <v>0</v>
      </c>
      <c r="M38" s="102">
        <f>M39+M41</f>
        <v>85857.01</v>
      </c>
      <c r="N38" s="102">
        <f>N39+N41</f>
        <v>0</v>
      </c>
      <c r="O38" s="155">
        <v>0</v>
      </c>
      <c r="P38" s="178">
        <v>85857.01</v>
      </c>
      <c r="Q38" s="162">
        <v>85857.01</v>
      </c>
    </row>
    <row r="39" spans="1:18" x14ac:dyDescent="0.2">
      <c r="A39" s="28" t="s">
        <v>57</v>
      </c>
      <c r="B39" s="30" t="s">
        <v>270</v>
      </c>
      <c r="C39" s="101">
        <v>0</v>
      </c>
      <c r="D39" s="106">
        <v>0</v>
      </c>
      <c r="E39" s="155">
        <v>0</v>
      </c>
      <c r="F39" s="155">
        <v>0</v>
      </c>
      <c r="G39" s="155">
        <v>0</v>
      </c>
      <c r="H39" s="155">
        <v>0</v>
      </c>
      <c r="I39" s="23">
        <v>0</v>
      </c>
      <c r="J39" s="102">
        <v>0</v>
      </c>
      <c r="K39" s="155">
        <v>0</v>
      </c>
      <c r="L39" s="155">
        <v>0</v>
      </c>
      <c r="M39" s="155">
        <v>85857.01</v>
      </c>
      <c r="N39" s="102">
        <v>0</v>
      </c>
      <c r="O39" s="155">
        <v>0</v>
      </c>
      <c r="P39" s="178">
        <v>85857.01</v>
      </c>
      <c r="Q39" s="162">
        <v>85857.01</v>
      </c>
    </row>
    <row r="40" spans="1:18" x14ac:dyDescent="0.2">
      <c r="A40" s="28"/>
      <c r="B40" s="38" t="s">
        <v>271</v>
      </c>
      <c r="C40" s="114">
        <v>0</v>
      </c>
      <c r="D40" s="111">
        <v>0</v>
      </c>
      <c r="E40" s="153">
        <v>0</v>
      </c>
      <c r="F40" s="153">
        <v>0</v>
      </c>
      <c r="G40" s="153">
        <v>0</v>
      </c>
      <c r="H40" s="153">
        <v>0</v>
      </c>
      <c r="I40" s="39">
        <v>0</v>
      </c>
      <c r="J40" s="123">
        <v>0</v>
      </c>
      <c r="K40" s="153">
        <v>0</v>
      </c>
      <c r="L40" s="153">
        <v>0</v>
      </c>
      <c r="M40" s="153">
        <v>85857.01</v>
      </c>
      <c r="N40" s="123">
        <v>0</v>
      </c>
      <c r="O40" s="153">
        <v>0</v>
      </c>
      <c r="P40" s="180">
        <v>85857.01</v>
      </c>
      <c r="Q40" s="161">
        <v>85857.01</v>
      </c>
    </row>
    <row r="41" spans="1:18" x14ac:dyDescent="0.2">
      <c r="A41" s="28" t="s">
        <v>60</v>
      </c>
      <c r="B41" s="30" t="s">
        <v>272</v>
      </c>
      <c r="C41" s="101">
        <v>16261.65</v>
      </c>
      <c r="D41" s="106">
        <v>0</v>
      </c>
      <c r="E41" s="155">
        <v>0</v>
      </c>
      <c r="F41" s="155">
        <v>0</v>
      </c>
      <c r="G41" s="155">
        <v>0</v>
      </c>
      <c r="H41" s="155">
        <v>0</v>
      </c>
      <c r="I41" s="23">
        <v>0</v>
      </c>
      <c r="J41" s="107">
        <v>0</v>
      </c>
      <c r="K41" s="155">
        <v>0</v>
      </c>
      <c r="L41" s="155">
        <v>0</v>
      </c>
      <c r="M41" s="155">
        <v>0</v>
      </c>
      <c r="N41" s="102">
        <v>0</v>
      </c>
      <c r="O41" s="155">
        <v>0</v>
      </c>
      <c r="P41" s="176">
        <v>0</v>
      </c>
      <c r="Q41" s="162">
        <v>0</v>
      </c>
      <c r="R41" s="11" t="s">
        <v>273</v>
      </c>
    </row>
    <row r="42" spans="1:18" x14ac:dyDescent="0.2">
      <c r="A42" s="28"/>
      <c r="B42" s="38" t="s">
        <v>271</v>
      </c>
      <c r="C42" s="114">
        <v>0</v>
      </c>
      <c r="D42" s="111">
        <v>0</v>
      </c>
      <c r="E42" s="153">
        <v>0</v>
      </c>
      <c r="F42" s="153">
        <v>0</v>
      </c>
      <c r="G42" s="153">
        <v>0</v>
      </c>
      <c r="H42" s="153">
        <v>0</v>
      </c>
      <c r="I42" s="39">
        <v>0</v>
      </c>
      <c r="J42" s="112">
        <v>0</v>
      </c>
      <c r="K42" s="153">
        <v>0</v>
      </c>
      <c r="L42" s="153">
        <v>0</v>
      </c>
      <c r="M42" s="153">
        <v>0</v>
      </c>
      <c r="N42" s="123">
        <v>0</v>
      </c>
      <c r="O42" s="153">
        <v>0</v>
      </c>
      <c r="P42" s="181">
        <v>0</v>
      </c>
      <c r="Q42" s="161">
        <v>0</v>
      </c>
    </row>
    <row r="43" spans="1:18" s="9" customFormat="1" x14ac:dyDescent="0.2">
      <c r="A43" s="28" t="s">
        <v>51</v>
      </c>
      <c r="B43" s="29" t="s">
        <v>274</v>
      </c>
      <c r="C43" s="99">
        <v>21357.41</v>
      </c>
      <c r="D43" s="106">
        <v>1313.02</v>
      </c>
      <c r="E43" s="156">
        <v>2372.46</v>
      </c>
      <c r="F43" s="156">
        <v>7548.26</v>
      </c>
      <c r="G43" s="156">
        <v>9398.43</v>
      </c>
      <c r="H43" s="156">
        <v>3685.48</v>
      </c>
      <c r="I43" s="23">
        <v>7548.26</v>
      </c>
      <c r="J43" s="107">
        <v>9398.43</v>
      </c>
      <c r="K43" s="156">
        <v>2761.87</v>
      </c>
      <c r="L43" s="156">
        <v>5140.72</v>
      </c>
      <c r="M43" s="156">
        <v>4237.01</v>
      </c>
      <c r="N43" s="102">
        <v>8657.83</v>
      </c>
      <c r="O43" s="156">
        <v>7902.59</v>
      </c>
      <c r="P43" s="175">
        <v>12139.6</v>
      </c>
      <c r="Q43" s="162">
        <v>20797.43</v>
      </c>
      <c r="R43" s="11" t="s">
        <v>275</v>
      </c>
    </row>
    <row r="44" spans="1:18" x14ac:dyDescent="0.2">
      <c r="A44" s="37"/>
      <c r="B44" s="38" t="s">
        <v>223</v>
      </c>
      <c r="C44" s="114">
        <v>0</v>
      </c>
      <c r="D44" s="111">
        <v>0</v>
      </c>
      <c r="E44" s="153">
        <v>0</v>
      </c>
      <c r="F44" s="153">
        <v>0</v>
      </c>
      <c r="G44" s="153">
        <v>0</v>
      </c>
      <c r="H44" s="153">
        <v>0</v>
      </c>
      <c r="I44" s="39">
        <v>0</v>
      </c>
      <c r="J44" s="112">
        <v>0</v>
      </c>
      <c r="K44" s="153">
        <v>0</v>
      </c>
      <c r="L44" s="153">
        <v>0</v>
      </c>
      <c r="M44" s="153">
        <v>0</v>
      </c>
      <c r="N44" s="123">
        <v>0</v>
      </c>
      <c r="O44" s="153">
        <v>0</v>
      </c>
      <c r="P44" s="181">
        <v>0</v>
      </c>
      <c r="Q44" s="161">
        <v>5408.55</v>
      </c>
    </row>
    <row r="45" spans="1:18" s="10" customFormat="1" x14ac:dyDescent="0.2">
      <c r="A45" s="28" t="s">
        <v>77</v>
      </c>
      <c r="B45" s="29" t="s">
        <v>276</v>
      </c>
      <c r="C45" s="99">
        <v>10333.790000000001</v>
      </c>
      <c r="D45" s="106">
        <v>0</v>
      </c>
      <c r="E45" s="155">
        <v>0</v>
      </c>
      <c r="F45" s="155">
        <v>0</v>
      </c>
      <c r="G45" s="156">
        <v>55350.45</v>
      </c>
      <c r="H45" s="155">
        <v>0</v>
      </c>
      <c r="I45" s="23">
        <v>0</v>
      </c>
      <c r="J45" s="107">
        <v>55350.45</v>
      </c>
      <c r="K45" s="155">
        <v>0</v>
      </c>
      <c r="L45" s="155">
        <v>0</v>
      </c>
      <c r="M45" s="155">
        <v>0</v>
      </c>
      <c r="N45" s="102">
        <v>0</v>
      </c>
      <c r="O45" s="155">
        <v>0</v>
      </c>
      <c r="P45" s="176">
        <v>0</v>
      </c>
      <c r="Q45" s="162">
        <v>0</v>
      </c>
    </row>
    <row r="46" spans="1:18" x14ac:dyDescent="0.2">
      <c r="A46" s="28"/>
      <c r="B46" s="38" t="s">
        <v>277</v>
      </c>
      <c r="C46" s="114">
        <v>0</v>
      </c>
      <c r="D46" s="111">
        <v>0</v>
      </c>
      <c r="E46" s="153">
        <v>0</v>
      </c>
      <c r="F46" s="153">
        <v>0</v>
      </c>
      <c r="G46" s="153">
        <v>0</v>
      </c>
      <c r="H46" s="153">
        <v>0</v>
      </c>
      <c r="I46" s="39">
        <v>0</v>
      </c>
      <c r="J46" s="112">
        <v>0</v>
      </c>
      <c r="K46" s="153">
        <v>0</v>
      </c>
      <c r="L46" s="153">
        <v>0</v>
      </c>
      <c r="M46" s="153">
        <v>0</v>
      </c>
      <c r="N46" s="123">
        <v>0</v>
      </c>
      <c r="O46" s="153">
        <v>0</v>
      </c>
      <c r="P46" s="181">
        <v>0</v>
      </c>
      <c r="Q46" s="161">
        <v>0</v>
      </c>
    </row>
    <row r="47" spans="1:18" x14ac:dyDescent="0.2">
      <c r="A47" s="28" t="s">
        <v>83</v>
      </c>
      <c r="B47" s="29" t="s">
        <v>278</v>
      </c>
      <c r="C47" s="99">
        <v>51519.89</v>
      </c>
      <c r="D47" s="106">
        <v>30024.81</v>
      </c>
      <c r="E47" s="156">
        <v>25325.64</v>
      </c>
      <c r="F47" s="156">
        <v>55350.45</v>
      </c>
      <c r="G47" s="155">
        <v>0</v>
      </c>
      <c r="H47" s="156">
        <v>55350.45</v>
      </c>
      <c r="I47" s="23">
        <v>55350.45</v>
      </c>
      <c r="J47" s="107">
        <v>0</v>
      </c>
      <c r="K47" s="155">
        <v>0</v>
      </c>
      <c r="L47" s="156">
        <v>19743.2</v>
      </c>
      <c r="M47" s="156">
        <v>0</v>
      </c>
      <c r="N47" s="102">
        <v>0</v>
      </c>
      <c r="O47" s="155">
        <v>0</v>
      </c>
      <c r="P47" s="176">
        <v>0</v>
      </c>
      <c r="Q47" s="162">
        <v>0</v>
      </c>
      <c r="R47" s="1"/>
    </row>
    <row r="48" spans="1:18" x14ac:dyDescent="0.2">
      <c r="A48" s="28" t="s">
        <v>96</v>
      </c>
      <c r="B48" s="29" t="s">
        <v>279</v>
      </c>
      <c r="C48" s="99">
        <v>0</v>
      </c>
      <c r="D48" s="113">
        <v>0</v>
      </c>
      <c r="E48" s="155">
        <v>0</v>
      </c>
      <c r="F48" s="155">
        <v>0</v>
      </c>
      <c r="G48" s="155">
        <v>0</v>
      </c>
      <c r="H48" s="155">
        <v>0</v>
      </c>
      <c r="I48" s="65">
        <v>0</v>
      </c>
      <c r="J48" s="107">
        <v>0</v>
      </c>
      <c r="K48" s="155">
        <v>0</v>
      </c>
      <c r="L48" s="155">
        <v>0</v>
      </c>
      <c r="M48" s="155">
        <v>0</v>
      </c>
      <c r="N48" s="102">
        <v>0</v>
      </c>
      <c r="O48" s="155">
        <v>0</v>
      </c>
      <c r="P48" s="176">
        <v>0</v>
      </c>
      <c r="Q48" s="162">
        <v>0</v>
      </c>
      <c r="R48" s="1" t="s">
        <v>280</v>
      </c>
    </row>
    <row r="49" spans="1:19" x14ac:dyDescent="0.2">
      <c r="A49" s="26" t="s">
        <v>281</v>
      </c>
      <c r="B49" s="27" t="s">
        <v>282</v>
      </c>
      <c r="C49" s="98">
        <v>1087</v>
      </c>
      <c r="D49" s="104">
        <f t="shared" ref="D49" si="16">SUM(D50,D52,D54:D55)</f>
        <v>9430.5300000000007</v>
      </c>
      <c r="E49" s="152">
        <v>9663.2199999999993</v>
      </c>
      <c r="F49" s="152">
        <v>118920.49</v>
      </c>
      <c r="G49" s="152">
        <v>92766.56</v>
      </c>
      <c r="H49" s="152">
        <v>19093.75</v>
      </c>
      <c r="I49" s="22">
        <f t="shared" ref="I49:N49" si="17">SUM(I50,I52,I54:I55)</f>
        <v>118920.48999999999</v>
      </c>
      <c r="J49" s="105">
        <f t="shared" si="17"/>
        <v>92766.56</v>
      </c>
      <c r="K49" s="152">
        <v>77293.66</v>
      </c>
      <c r="L49" s="152">
        <v>33064.18</v>
      </c>
      <c r="M49" s="98">
        <f t="shared" si="17"/>
        <v>37307.74</v>
      </c>
      <c r="N49" s="98">
        <f t="shared" si="17"/>
        <v>67453.349999999991</v>
      </c>
      <c r="O49" s="152">
        <v>90614.64</v>
      </c>
      <c r="P49" s="179">
        <f>P50+P54+P55</f>
        <v>127922.38</v>
      </c>
      <c r="Q49" s="173">
        <f>Q50+Q54+Q55</f>
        <v>195375.73</v>
      </c>
      <c r="R49" s="1"/>
    </row>
    <row r="50" spans="1:19" s="9" customFormat="1" x14ac:dyDescent="0.2">
      <c r="A50" s="28" t="s">
        <v>30</v>
      </c>
      <c r="B50" s="29" t="s">
        <v>274</v>
      </c>
      <c r="C50" s="99">
        <v>1087</v>
      </c>
      <c r="D50" s="106">
        <v>9430.5300000000007</v>
      </c>
      <c r="E50" s="156">
        <v>9649.6299999999992</v>
      </c>
      <c r="F50" s="156">
        <v>28620.27</v>
      </c>
      <c r="G50" s="156">
        <v>41243.089999999997</v>
      </c>
      <c r="H50" s="156">
        <v>19080.16</v>
      </c>
      <c r="I50" s="23">
        <v>28620.27</v>
      </c>
      <c r="J50" s="107">
        <v>41243.089999999997</v>
      </c>
      <c r="K50" s="156">
        <v>23491.05</v>
      </c>
      <c r="L50" s="156">
        <v>29422.46</v>
      </c>
      <c r="M50" s="156">
        <v>33742.589999999997</v>
      </c>
      <c r="N50" s="102">
        <v>39859.56</v>
      </c>
      <c r="O50" s="156">
        <v>52913.51</v>
      </c>
      <c r="P50" s="175">
        <v>86656.1</v>
      </c>
      <c r="Q50" s="162">
        <v>126515.66</v>
      </c>
      <c r="R50" s="12" t="s">
        <v>283</v>
      </c>
      <c r="S50" s="14"/>
    </row>
    <row r="51" spans="1:19" s="9" customFormat="1" x14ac:dyDescent="0.2">
      <c r="A51" s="37"/>
      <c r="B51" s="38" t="s">
        <v>284</v>
      </c>
      <c r="C51" s="114">
        <v>0</v>
      </c>
      <c r="D51" s="111">
        <v>8438.36</v>
      </c>
      <c r="E51" s="153">
        <v>0</v>
      </c>
      <c r="F51" s="154">
        <v>27741.1</v>
      </c>
      <c r="G51" s="153">
        <v>0</v>
      </c>
      <c r="H51" s="153">
        <v>0</v>
      </c>
      <c r="I51" s="39">
        <v>27741.1</v>
      </c>
      <c r="J51" s="112">
        <v>0</v>
      </c>
      <c r="K51" s="153">
        <v>0</v>
      </c>
      <c r="L51" s="153">
        <v>325.97000000000003</v>
      </c>
      <c r="M51" s="153">
        <v>297.2</v>
      </c>
      <c r="N51" s="123">
        <v>268.10000000000002</v>
      </c>
      <c r="O51" s="153">
        <v>696.31</v>
      </c>
      <c r="P51" s="181">
        <v>993.51</v>
      </c>
      <c r="Q51" s="161">
        <v>0</v>
      </c>
      <c r="R51" s="1"/>
    </row>
    <row r="52" spans="1:19" x14ac:dyDescent="0.2">
      <c r="A52" s="28" t="s">
        <v>51</v>
      </c>
      <c r="B52" s="29" t="s">
        <v>285</v>
      </c>
      <c r="C52" s="99">
        <v>0</v>
      </c>
      <c r="D52" s="106">
        <v>0</v>
      </c>
      <c r="E52" s="155">
        <v>0</v>
      </c>
      <c r="F52" s="155">
        <v>0</v>
      </c>
      <c r="G52" s="155">
        <v>0</v>
      </c>
      <c r="H52" s="155">
        <v>0</v>
      </c>
      <c r="I52" s="23">
        <v>0</v>
      </c>
      <c r="J52" s="107">
        <v>0</v>
      </c>
      <c r="K52" s="155">
        <v>0</v>
      </c>
      <c r="L52" s="155">
        <v>0</v>
      </c>
      <c r="M52" s="155">
        <v>0</v>
      </c>
      <c r="N52" s="102">
        <v>0</v>
      </c>
      <c r="O52" s="155">
        <v>0</v>
      </c>
      <c r="P52" s="176">
        <v>0</v>
      </c>
      <c r="Q52" s="162">
        <v>0</v>
      </c>
      <c r="R52" s="1"/>
    </row>
    <row r="53" spans="1:19" x14ac:dyDescent="0.2">
      <c r="A53" s="28"/>
      <c r="B53" s="38" t="s">
        <v>277</v>
      </c>
      <c r="C53" s="114">
        <v>0</v>
      </c>
      <c r="D53" s="111">
        <v>0</v>
      </c>
      <c r="E53" s="153">
        <v>0</v>
      </c>
      <c r="F53" s="153">
        <v>0</v>
      </c>
      <c r="G53" s="153">
        <v>0</v>
      </c>
      <c r="H53" s="153">
        <v>0</v>
      </c>
      <c r="I53" s="39">
        <v>0</v>
      </c>
      <c r="J53" s="112">
        <v>0</v>
      </c>
      <c r="K53" s="153">
        <v>0</v>
      </c>
      <c r="L53" s="153">
        <v>0</v>
      </c>
      <c r="M53" s="153">
        <v>0</v>
      </c>
      <c r="N53" s="123">
        <v>0</v>
      </c>
      <c r="O53" s="153">
        <v>0</v>
      </c>
      <c r="P53" s="181">
        <v>0</v>
      </c>
      <c r="Q53" s="161">
        <v>0</v>
      </c>
      <c r="R53" s="1"/>
    </row>
    <row r="54" spans="1:19" x14ac:dyDescent="0.2">
      <c r="A54" s="28" t="s">
        <v>77</v>
      </c>
      <c r="B54" s="29" t="s">
        <v>278</v>
      </c>
      <c r="C54" s="99">
        <v>0</v>
      </c>
      <c r="D54" s="106">
        <v>0</v>
      </c>
      <c r="E54" s="155">
        <v>0</v>
      </c>
      <c r="F54" s="156">
        <v>90222.93</v>
      </c>
      <c r="G54" s="156">
        <v>51403.53</v>
      </c>
      <c r="H54" s="155">
        <v>0</v>
      </c>
      <c r="I54" s="23">
        <v>90222.93</v>
      </c>
      <c r="J54" s="107">
        <v>51403.53</v>
      </c>
      <c r="K54" s="156">
        <v>53760.2</v>
      </c>
      <c r="L54" s="155">
        <v>0</v>
      </c>
      <c r="M54" s="155">
        <v>2934.8</v>
      </c>
      <c r="N54" s="102">
        <v>27347</v>
      </c>
      <c r="O54" s="156">
        <v>34017</v>
      </c>
      <c r="P54" s="175">
        <v>36951.800000000003</v>
      </c>
      <c r="Q54" s="162">
        <v>64298.8</v>
      </c>
      <c r="R54" s="1" t="s">
        <v>286</v>
      </c>
    </row>
    <row r="55" spans="1:19" x14ac:dyDescent="0.2">
      <c r="A55" s="28" t="s">
        <v>83</v>
      </c>
      <c r="B55" s="29" t="s">
        <v>279</v>
      </c>
      <c r="C55" s="99">
        <v>0</v>
      </c>
      <c r="D55" s="106">
        <v>0</v>
      </c>
      <c r="E55" s="155">
        <v>13.59</v>
      </c>
      <c r="F55" s="155">
        <v>77.290000000000006</v>
      </c>
      <c r="G55" s="155">
        <v>119.94</v>
      </c>
      <c r="H55" s="155">
        <v>13.59</v>
      </c>
      <c r="I55" s="23">
        <v>77.290000000000006</v>
      </c>
      <c r="J55" s="107">
        <v>119.94</v>
      </c>
      <c r="K55" s="155">
        <v>42.41</v>
      </c>
      <c r="L55" s="156">
        <v>3641.72</v>
      </c>
      <c r="M55" s="156">
        <v>630.35</v>
      </c>
      <c r="N55" s="102">
        <v>246.79</v>
      </c>
      <c r="O55" s="156">
        <v>3684.13</v>
      </c>
      <c r="P55" s="175">
        <v>4314.4799999999996</v>
      </c>
      <c r="Q55" s="162">
        <v>4561.2700000000004</v>
      </c>
      <c r="R55" s="1" t="s">
        <v>287</v>
      </c>
    </row>
    <row r="56" spans="1:19" x14ac:dyDescent="0.2">
      <c r="A56" s="26" t="s">
        <v>30</v>
      </c>
      <c r="B56" s="27" t="s">
        <v>288</v>
      </c>
      <c r="C56" s="98">
        <v>566942.54</v>
      </c>
      <c r="D56" s="104">
        <f t="shared" ref="D56" si="18">D36+D37-D49</f>
        <v>320428.24999999948</v>
      </c>
      <c r="E56" s="152">
        <v>305369.3</v>
      </c>
      <c r="F56" s="152">
        <v>511609.07</v>
      </c>
      <c r="G56" s="152">
        <v>451960.83</v>
      </c>
      <c r="H56" s="152">
        <v>625797.55000000005</v>
      </c>
      <c r="I56" s="22">
        <f t="shared" ref="I56:Q56" si="19">I36+I37-I49</f>
        <v>511609.0699999989</v>
      </c>
      <c r="J56" s="105">
        <f t="shared" si="19"/>
        <v>451960.83000000083</v>
      </c>
      <c r="K56" s="152">
        <v>-11068.97</v>
      </c>
      <c r="L56" s="152">
        <v>-18767.830000000002</v>
      </c>
      <c r="M56" s="98">
        <f t="shared" si="19"/>
        <v>-25110.529999999977</v>
      </c>
      <c r="N56" s="98">
        <f t="shared" si="19"/>
        <v>316494.92999999993</v>
      </c>
      <c r="O56" s="98">
        <f t="shared" si="19"/>
        <v>-29929.690000000483</v>
      </c>
      <c r="P56" s="98">
        <f t="shared" si="19"/>
        <v>-53468.180000000968</v>
      </c>
      <c r="Q56" s="160">
        <f t="shared" si="19"/>
        <v>323968.7100000045</v>
      </c>
      <c r="R56" s="1"/>
    </row>
    <row r="57" spans="1:19" x14ac:dyDescent="0.2">
      <c r="A57" s="26" t="s">
        <v>289</v>
      </c>
      <c r="B57" s="27" t="s">
        <v>290</v>
      </c>
      <c r="C57" s="98">
        <v>44244.31</v>
      </c>
      <c r="D57" s="104">
        <f t="shared" ref="D57" si="20">D58+D59</f>
        <v>17130</v>
      </c>
      <c r="E57" s="152">
        <v>17130</v>
      </c>
      <c r="F57" s="152">
        <v>51390</v>
      </c>
      <c r="G57" s="152">
        <v>8298.0499999999993</v>
      </c>
      <c r="H57" s="152">
        <v>34260</v>
      </c>
      <c r="I57" s="22">
        <f t="shared" ref="I57:Q57" si="21">I58+I59</f>
        <v>51390</v>
      </c>
      <c r="J57" s="105">
        <f t="shared" si="21"/>
        <v>8298.0499999999993</v>
      </c>
      <c r="K57" s="152">
        <v>14151</v>
      </c>
      <c r="L57" s="152">
        <v>14151</v>
      </c>
      <c r="M57" s="98">
        <f t="shared" si="21"/>
        <v>14151</v>
      </c>
      <c r="N57" s="98">
        <f t="shared" si="21"/>
        <v>14151</v>
      </c>
      <c r="O57" s="98">
        <f t="shared" si="21"/>
        <v>28302</v>
      </c>
      <c r="P57" s="98">
        <f t="shared" si="21"/>
        <v>42453</v>
      </c>
      <c r="Q57" s="160">
        <f t="shared" si="21"/>
        <v>-74112.410060162598</v>
      </c>
      <c r="R57" s="12"/>
      <c r="S57" s="11" t="s">
        <v>291</v>
      </c>
    </row>
    <row r="58" spans="1:19" x14ac:dyDescent="0.2">
      <c r="A58" s="28" t="s">
        <v>30</v>
      </c>
      <c r="B58" s="29" t="s">
        <v>292</v>
      </c>
      <c r="C58" s="99">
        <v>53535</v>
      </c>
      <c r="D58" s="106">
        <v>17130</v>
      </c>
      <c r="E58" s="156">
        <v>17130</v>
      </c>
      <c r="F58" s="156">
        <v>51390</v>
      </c>
      <c r="G58" s="156">
        <v>40123</v>
      </c>
      <c r="H58" s="156">
        <v>34260</v>
      </c>
      <c r="I58" s="23">
        <v>51390</v>
      </c>
      <c r="J58" s="107">
        <v>40123</v>
      </c>
      <c r="K58" s="156">
        <v>14151</v>
      </c>
      <c r="L58" s="156">
        <v>14151</v>
      </c>
      <c r="M58" s="156">
        <v>14151</v>
      </c>
      <c r="N58" s="102">
        <v>14151</v>
      </c>
      <c r="O58" s="156">
        <v>28302</v>
      </c>
      <c r="P58" s="175">
        <v>42453</v>
      </c>
      <c r="Q58" s="162">
        <v>0</v>
      </c>
      <c r="R58" s="13" t="s">
        <v>293</v>
      </c>
      <c r="S58" s="11" t="s">
        <v>294</v>
      </c>
    </row>
    <row r="59" spans="1:19" x14ac:dyDescent="0.2">
      <c r="A59" s="28" t="s">
        <v>51</v>
      </c>
      <c r="B59" s="29" t="s">
        <v>295</v>
      </c>
      <c r="C59" s="99">
        <v>-9290.69</v>
      </c>
      <c r="D59" s="106">
        <v>0</v>
      </c>
      <c r="E59" s="155">
        <v>0</v>
      </c>
      <c r="F59" s="155">
        <v>0</v>
      </c>
      <c r="G59" s="156">
        <v>-31824.95</v>
      </c>
      <c r="H59" s="155">
        <v>0</v>
      </c>
      <c r="I59" s="23">
        <v>0</v>
      </c>
      <c r="J59" s="107">
        <v>-31824.95</v>
      </c>
      <c r="K59" s="155">
        <v>0</v>
      </c>
      <c r="L59" s="155">
        <v>0</v>
      </c>
      <c r="M59" s="155">
        <v>0</v>
      </c>
      <c r="N59" s="102">
        <v>0</v>
      </c>
      <c r="O59" s="155">
        <v>0</v>
      </c>
      <c r="P59" s="176">
        <v>0</v>
      </c>
      <c r="Q59" s="162">
        <f>-'Podatek odroczony'!J41</f>
        <v>-74112.410060162598</v>
      </c>
      <c r="R59" s="13" t="s">
        <v>296</v>
      </c>
    </row>
    <row r="60" spans="1:19" x14ac:dyDescent="0.2">
      <c r="A60" s="26" t="s">
        <v>297</v>
      </c>
      <c r="B60" s="27" t="s">
        <v>298</v>
      </c>
      <c r="C60" s="100">
        <v>0</v>
      </c>
      <c r="D60" s="104">
        <v>0</v>
      </c>
      <c r="E60" s="151">
        <v>0</v>
      </c>
      <c r="F60" s="151">
        <v>0</v>
      </c>
      <c r="G60" s="151">
        <v>0</v>
      </c>
      <c r="H60" s="151">
        <v>0</v>
      </c>
      <c r="I60" s="22">
        <v>0</v>
      </c>
      <c r="J60" s="105">
        <v>0</v>
      </c>
      <c r="K60" s="151">
        <v>0</v>
      </c>
      <c r="L60" s="151">
        <v>0</v>
      </c>
      <c r="M60" s="151">
        <v>0</v>
      </c>
      <c r="N60" s="98">
        <v>0</v>
      </c>
      <c r="O60" s="151">
        <v>0</v>
      </c>
      <c r="P60" s="182">
        <v>0</v>
      </c>
      <c r="Q60" s="160">
        <v>0</v>
      </c>
    </row>
    <row r="61" spans="1:19" x14ac:dyDescent="0.2">
      <c r="A61" s="26" t="s">
        <v>299</v>
      </c>
      <c r="B61" s="27" t="s">
        <v>300</v>
      </c>
      <c r="C61" s="98">
        <v>522698.23000000004</v>
      </c>
      <c r="D61" s="149">
        <f t="shared" ref="D61" si="22">D56-D57-D60</f>
        <v>303298.24999999948</v>
      </c>
      <c r="E61" s="157">
        <v>288239.3</v>
      </c>
      <c r="F61" s="157">
        <v>460219.07</v>
      </c>
      <c r="G61" s="157">
        <v>443662.78</v>
      </c>
      <c r="H61" s="157">
        <v>591537.55000000005</v>
      </c>
      <c r="I61" s="158">
        <f t="shared" ref="I61:Q61" si="23">I56-I57-I60</f>
        <v>460219.0699999989</v>
      </c>
      <c r="J61" s="159">
        <f t="shared" si="23"/>
        <v>443662.78000000084</v>
      </c>
      <c r="K61" s="157">
        <v>-25219.97</v>
      </c>
      <c r="L61" s="157">
        <v>-32918.83</v>
      </c>
      <c r="M61" s="172">
        <f t="shared" si="23"/>
        <v>-39261.529999999977</v>
      </c>
      <c r="N61" s="172">
        <f t="shared" si="23"/>
        <v>302343.92999999993</v>
      </c>
      <c r="O61" s="172">
        <f t="shared" si="23"/>
        <v>-58231.690000000483</v>
      </c>
      <c r="P61" s="172">
        <f t="shared" si="23"/>
        <v>-95921.180000000968</v>
      </c>
      <c r="Q61" s="184">
        <f t="shared" si="23"/>
        <v>398081.1200601671</v>
      </c>
    </row>
    <row r="62" spans="1:19" ht="13.15" customHeight="1" x14ac:dyDescent="0.2">
      <c r="A62" s="35"/>
      <c r="H62" s="82"/>
      <c r="I62" s="82"/>
      <c r="J62" s="82"/>
      <c r="L62" s="82"/>
      <c r="M62" s="82"/>
      <c r="N62" s="82"/>
      <c r="O62" s="82"/>
      <c r="P62" s="82"/>
      <c r="Q62" s="82"/>
    </row>
    <row r="63" spans="1:19" x14ac:dyDescent="0.2">
      <c r="A63" s="35"/>
      <c r="G63" s="78"/>
      <c r="H63" s="79"/>
      <c r="I63" s="79"/>
      <c r="J63" s="79"/>
      <c r="K63" s="78"/>
      <c r="L63" s="79"/>
      <c r="M63" s="79"/>
      <c r="N63" s="79"/>
      <c r="O63" s="79"/>
      <c r="P63" s="79"/>
      <c r="Q63" s="79"/>
    </row>
    <row r="64" spans="1:19" x14ac:dyDescent="0.2">
      <c r="C64" s="1">
        <f t="shared" ref="C64" si="24">C57/C56</f>
        <v>7.804020139324877E-2</v>
      </c>
      <c r="D64" s="1"/>
      <c r="E64" s="1"/>
      <c r="F64" s="1"/>
      <c r="M64" s="1" t="s">
        <v>301</v>
      </c>
      <c r="N64" s="1" t="s">
        <v>301</v>
      </c>
      <c r="P64" s="1" t="s">
        <v>301</v>
      </c>
    </row>
    <row r="65" spans="1:1" x14ac:dyDescent="0.2">
      <c r="A65" s="35"/>
    </row>
  </sheetData>
  <mergeCells count="7">
    <mergeCell ref="C7:Q7"/>
    <mergeCell ref="A7:A8"/>
    <mergeCell ref="B7:B8"/>
    <mergeCell ref="A1:B1"/>
    <mergeCell ref="A4:B4"/>
    <mergeCell ref="A3:B3"/>
    <mergeCell ref="A2:B2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C356-8D6F-4C6A-A486-2BB2337B68ED}">
  <dimension ref="A1:S74"/>
  <sheetViews>
    <sheetView topLeftCell="B57" zoomScale="90" zoomScaleNormal="90" workbookViewId="0">
      <selection activeCell="P69" sqref="P69"/>
    </sheetView>
  </sheetViews>
  <sheetFormatPr defaultRowHeight="15" x14ac:dyDescent="0.25"/>
  <cols>
    <col min="1" max="1" width="5.7109375" style="48" customWidth="1"/>
    <col min="2" max="2" width="80.7109375" style="48" customWidth="1"/>
    <col min="3" max="8" width="19.5703125" style="48" hidden="1" customWidth="1"/>
    <col min="9" max="9" width="19.5703125" style="48" customWidth="1"/>
    <col min="10" max="15" width="19.5703125" style="48" hidden="1" customWidth="1"/>
    <col min="16" max="16" width="19.5703125" style="48" customWidth="1"/>
    <col min="17" max="17" width="19.5703125" customWidth="1"/>
  </cols>
  <sheetData>
    <row r="1" spans="1:18" x14ac:dyDescent="0.25">
      <c r="A1" s="238" t="s">
        <v>302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18" x14ac:dyDescent="0.25">
      <c r="A2" s="41" t="s">
        <v>6</v>
      </c>
      <c r="B2" s="25" t="s">
        <v>7</v>
      </c>
      <c r="C2" s="140" t="s">
        <v>208</v>
      </c>
      <c r="D2" s="140" t="s">
        <v>209</v>
      </c>
      <c r="E2" s="140" t="s">
        <v>210</v>
      </c>
      <c r="F2" s="140" t="s">
        <v>211</v>
      </c>
      <c r="G2" s="140" t="s">
        <v>212</v>
      </c>
      <c r="H2" s="140" t="s">
        <v>213</v>
      </c>
      <c r="I2" s="140" t="s">
        <v>214</v>
      </c>
      <c r="J2" s="140" t="s">
        <v>215</v>
      </c>
      <c r="K2" s="140" t="s">
        <v>216</v>
      </c>
      <c r="L2" s="140" t="s">
        <v>217</v>
      </c>
      <c r="M2" s="140" t="s">
        <v>218</v>
      </c>
      <c r="N2" s="140" t="s">
        <v>219</v>
      </c>
      <c r="O2" s="140" t="s">
        <v>220</v>
      </c>
      <c r="P2" s="140" t="s">
        <v>221</v>
      </c>
    </row>
    <row r="3" spans="1:18" x14ac:dyDescent="0.25">
      <c r="A3" s="51" t="s">
        <v>303</v>
      </c>
      <c r="B3" s="27" t="s">
        <v>304</v>
      </c>
      <c r="C3" s="27">
        <f t="shared" ref="C3:O3" si="0">C7+C16+C29+C37+C44</f>
        <v>1040229.3999999999</v>
      </c>
      <c r="D3" s="27">
        <f t="shared" si="0"/>
        <v>1040229.3999999999</v>
      </c>
      <c r="E3" s="27">
        <f t="shared" si="0"/>
        <v>1040229.3999999999</v>
      </c>
      <c r="F3" s="27">
        <f t="shared" si="0"/>
        <v>1040229.4</v>
      </c>
      <c r="G3" s="27">
        <f t="shared" si="0"/>
        <v>1040229.3999999999</v>
      </c>
      <c r="H3" s="27">
        <f t="shared" si="0"/>
        <v>1040229.3999999999</v>
      </c>
      <c r="I3" s="27">
        <f t="shared" si="0"/>
        <v>1040229.3999999999</v>
      </c>
      <c r="J3" s="27">
        <f t="shared" si="0"/>
        <v>1195892.1800000002</v>
      </c>
      <c r="K3" s="27">
        <f t="shared" si="0"/>
        <v>752229.4</v>
      </c>
      <c r="L3" s="27">
        <f t="shared" si="0"/>
        <v>752229.4</v>
      </c>
      <c r="M3" s="27">
        <f t="shared" si="0"/>
        <v>752229.4</v>
      </c>
      <c r="N3" s="27">
        <f t="shared" si="0"/>
        <v>752229.4</v>
      </c>
      <c r="O3" s="27">
        <f t="shared" si="0"/>
        <v>752229.4</v>
      </c>
      <c r="P3" s="27">
        <f>P7+P16+P29+P37+P44</f>
        <v>1195892.18</v>
      </c>
      <c r="R3" s="15"/>
    </row>
    <row r="4" spans="1:18" x14ac:dyDescent="0.25">
      <c r="A4" s="28"/>
      <c r="B4" s="30" t="s">
        <v>305</v>
      </c>
      <c r="C4" s="29">
        <f t="shared" ref="C4:P4" si="1">C46+C57</f>
        <v>0</v>
      </c>
      <c r="D4" s="29">
        <f t="shared" si="1"/>
        <v>0</v>
      </c>
      <c r="E4" s="29">
        <f t="shared" si="1"/>
        <v>0</v>
      </c>
      <c r="F4" s="29">
        <f t="shared" si="1"/>
        <v>0</v>
      </c>
      <c r="G4" s="29">
        <f t="shared" si="1"/>
        <v>0</v>
      </c>
      <c r="H4" s="29">
        <f t="shared" si="1"/>
        <v>0</v>
      </c>
      <c r="I4" s="29">
        <f t="shared" si="1"/>
        <v>0</v>
      </c>
      <c r="J4" s="29">
        <f t="shared" si="1"/>
        <v>0</v>
      </c>
      <c r="K4" s="29">
        <f t="shared" si="1"/>
        <v>0</v>
      </c>
      <c r="L4" s="29">
        <f t="shared" si="1"/>
        <v>0</v>
      </c>
      <c r="M4" s="29">
        <f t="shared" si="1"/>
        <v>0</v>
      </c>
      <c r="N4" s="29">
        <f t="shared" si="1"/>
        <v>0</v>
      </c>
      <c r="O4" s="29">
        <f t="shared" si="1"/>
        <v>0</v>
      </c>
      <c r="P4" s="29">
        <f t="shared" si="1"/>
        <v>0</v>
      </c>
    </row>
    <row r="5" spans="1:18" x14ac:dyDescent="0.25">
      <c r="A5" s="28"/>
      <c r="B5" s="30" t="s">
        <v>306</v>
      </c>
      <c r="C5" s="29">
        <f t="shared" ref="C5:P5" si="2">C47+C58</f>
        <v>0</v>
      </c>
      <c r="D5" s="29">
        <f t="shared" si="2"/>
        <v>0</v>
      </c>
      <c r="E5" s="29">
        <f t="shared" si="2"/>
        <v>0</v>
      </c>
      <c r="F5" s="29">
        <f t="shared" si="2"/>
        <v>0</v>
      </c>
      <c r="G5" s="29">
        <f t="shared" si="2"/>
        <v>0</v>
      </c>
      <c r="H5" s="29">
        <f t="shared" si="2"/>
        <v>0</v>
      </c>
      <c r="I5" s="29">
        <f t="shared" si="2"/>
        <v>0</v>
      </c>
      <c r="J5" s="29">
        <f t="shared" si="2"/>
        <v>0</v>
      </c>
      <c r="K5" s="29">
        <f t="shared" si="2"/>
        <v>0</v>
      </c>
      <c r="L5" s="29">
        <f t="shared" si="2"/>
        <v>0</v>
      </c>
      <c r="M5" s="29">
        <f t="shared" si="2"/>
        <v>0</v>
      </c>
      <c r="N5" s="29">
        <f t="shared" si="2"/>
        <v>0</v>
      </c>
      <c r="O5" s="29">
        <f t="shared" si="2"/>
        <v>0</v>
      </c>
      <c r="P5" s="29">
        <f t="shared" si="2"/>
        <v>0</v>
      </c>
    </row>
    <row r="6" spans="1:18" x14ac:dyDescent="0.25">
      <c r="A6" s="26" t="s">
        <v>307</v>
      </c>
      <c r="B6" s="27" t="s">
        <v>308</v>
      </c>
      <c r="C6" s="27">
        <f t="shared" ref="C6:O6" si="3">C7+C16+C29+C37+C48+C59</f>
        <v>1040229.3999999999</v>
      </c>
      <c r="D6" s="27">
        <f t="shared" si="3"/>
        <v>1040229.3999999999</v>
      </c>
      <c r="E6" s="27">
        <f t="shared" si="3"/>
        <v>1040229.3999999999</v>
      </c>
      <c r="F6" s="27">
        <f t="shared" si="3"/>
        <v>1040229.4</v>
      </c>
      <c r="G6" s="27">
        <f t="shared" si="3"/>
        <v>1040229.3999999999</v>
      </c>
      <c r="H6" s="27">
        <f t="shared" si="3"/>
        <v>1040229.3999999999</v>
      </c>
      <c r="I6" s="27">
        <f t="shared" si="3"/>
        <v>1040229.3999999999</v>
      </c>
      <c r="J6" s="27">
        <f t="shared" si="3"/>
        <v>1195892.1800000002</v>
      </c>
      <c r="K6" s="27">
        <f t="shared" si="3"/>
        <v>752229.4</v>
      </c>
      <c r="L6" s="27">
        <f t="shared" si="3"/>
        <v>752229.4</v>
      </c>
      <c r="M6" s="27">
        <f t="shared" si="3"/>
        <v>752229.4</v>
      </c>
      <c r="N6" s="27">
        <f t="shared" si="3"/>
        <v>752229.4</v>
      </c>
      <c r="O6" s="27">
        <f t="shared" si="3"/>
        <v>752229.4</v>
      </c>
      <c r="P6" s="27">
        <f>P7+P16+P29+P37+P48+P59</f>
        <v>1195892.18</v>
      </c>
      <c r="R6" s="15"/>
    </row>
    <row r="7" spans="1:18" x14ac:dyDescent="0.25">
      <c r="A7" s="52" t="s">
        <v>35</v>
      </c>
      <c r="B7" s="53" t="s">
        <v>309</v>
      </c>
      <c r="C7" s="53">
        <v>120000</v>
      </c>
      <c r="D7" s="53">
        <v>120000</v>
      </c>
      <c r="E7" s="53">
        <v>120000</v>
      </c>
      <c r="F7" s="53">
        <v>120000</v>
      </c>
      <c r="G7" s="53">
        <v>120000</v>
      </c>
      <c r="H7" s="53">
        <v>120000</v>
      </c>
      <c r="I7" s="53">
        <v>120000</v>
      </c>
      <c r="J7" s="53">
        <v>120000</v>
      </c>
      <c r="K7" s="53">
        <v>120000</v>
      </c>
      <c r="L7" s="53">
        <v>120000</v>
      </c>
      <c r="M7" s="53">
        <v>120000</v>
      </c>
      <c r="N7" s="53">
        <v>120000</v>
      </c>
      <c r="O7" s="53">
        <v>120000</v>
      </c>
      <c r="P7" s="53">
        <v>120000</v>
      </c>
    </row>
    <row r="8" spans="1:18" x14ac:dyDescent="0.25">
      <c r="A8" s="28" t="s">
        <v>310</v>
      </c>
      <c r="B8" s="29" t="s">
        <v>311</v>
      </c>
      <c r="C8" s="29">
        <f t="shared" ref="C8:P8" si="4">C9-C12</f>
        <v>0</v>
      </c>
      <c r="D8" s="29">
        <f t="shared" si="4"/>
        <v>0</v>
      </c>
      <c r="E8" s="29">
        <f t="shared" si="4"/>
        <v>0</v>
      </c>
      <c r="F8" s="29">
        <f t="shared" si="4"/>
        <v>0</v>
      </c>
      <c r="G8" s="29">
        <f t="shared" si="4"/>
        <v>0</v>
      </c>
      <c r="H8" s="29">
        <f t="shared" si="4"/>
        <v>0</v>
      </c>
      <c r="I8" s="29">
        <f t="shared" si="4"/>
        <v>0</v>
      </c>
      <c r="J8" s="29">
        <f t="shared" si="4"/>
        <v>0</v>
      </c>
      <c r="K8" s="29">
        <f t="shared" si="4"/>
        <v>0</v>
      </c>
      <c r="L8" s="29">
        <f t="shared" si="4"/>
        <v>0</v>
      </c>
      <c r="M8" s="29">
        <f t="shared" si="4"/>
        <v>0</v>
      </c>
      <c r="N8" s="29">
        <f t="shared" si="4"/>
        <v>0</v>
      </c>
      <c r="O8" s="29">
        <f t="shared" si="4"/>
        <v>0</v>
      </c>
      <c r="P8" s="29">
        <f t="shared" si="4"/>
        <v>0</v>
      </c>
    </row>
    <row r="9" spans="1:18" x14ac:dyDescent="0.25">
      <c r="A9" s="28" t="s">
        <v>57</v>
      </c>
      <c r="B9" s="29" t="s">
        <v>312</v>
      </c>
      <c r="C9" s="29">
        <f t="shared" ref="C9:P9" si="5">SUM(C10:C11)</f>
        <v>0</v>
      </c>
      <c r="D9" s="29">
        <f t="shared" si="5"/>
        <v>0</v>
      </c>
      <c r="E9" s="29">
        <f t="shared" si="5"/>
        <v>0</v>
      </c>
      <c r="F9" s="29">
        <f t="shared" si="5"/>
        <v>0</v>
      </c>
      <c r="G9" s="29">
        <f t="shared" si="5"/>
        <v>0</v>
      </c>
      <c r="H9" s="29">
        <f t="shared" si="5"/>
        <v>0</v>
      </c>
      <c r="I9" s="29">
        <f t="shared" si="5"/>
        <v>0</v>
      </c>
      <c r="J9" s="29">
        <f t="shared" si="5"/>
        <v>0</v>
      </c>
      <c r="K9" s="29">
        <f t="shared" si="5"/>
        <v>0</v>
      </c>
      <c r="L9" s="29">
        <f t="shared" si="5"/>
        <v>0</v>
      </c>
      <c r="M9" s="29">
        <f t="shared" si="5"/>
        <v>0</v>
      </c>
      <c r="N9" s="29">
        <f t="shared" si="5"/>
        <v>0</v>
      </c>
      <c r="O9" s="29">
        <f t="shared" si="5"/>
        <v>0</v>
      </c>
      <c r="P9" s="29">
        <f t="shared" si="5"/>
        <v>0</v>
      </c>
    </row>
    <row r="10" spans="1:18" x14ac:dyDescent="0.25">
      <c r="A10" s="28"/>
      <c r="B10" s="30" t="s">
        <v>313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</row>
    <row r="11" spans="1:18" x14ac:dyDescent="0.25">
      <c r="A11" s="28"/>
      <c r="B11" s="30" t="s">
        <v>314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f>Pasywa!G10-Pasywa!C10</f>
        <v>0</v>
      </c>
    </row>
    <row r="12" spans="1:18" x14ac:dyDescent="0.25">
      <c r="A12" s="28" t="s">
        <v>60</v>
      </c>
      <c r="B12" s="29" t="s">
        <v>315</v>
      </c>
      <c r="C12" s="29">
        <f t="shared" ref="C12:P12" si="6">SUM(C13:C14)</f>
        <v>0</v>
      </c>
      <c r="D12" s="29">
        <f t="shared" si="6"/>
        <v>0</v>
      </c>
      <c r="E12" s="29">
        <f t="shared" si="6"/>
        <v>0</v>
      </c>
      <c r="F12" s="29">
        <f t="shared" si="6"/>
        <v>0</v>
      </c>
      <c r="G12" s="29">
        <f t="shared" si="6"/>
        <v>0</v>
      </c>
      <c r="H12" s="29">
        <f t="shared" si="6"/>
        <v>0</v>
      </c>
      <c r="I12" s="29">
        <f t="shared" si="6"/>
        <v>0</v>
      </c>
      <c r="J12" s="29">
        <f t="shared" si="6"/>
        <v>0</v>
      </c>
      <c r="K12" s="29">
        <f t="shared" si="6"/>
        <v>0</v>
      </c>
      <c r="L12" s="29">
        <f t="shared" si="6"/>
        <v>0</v>
      </c>
      <c r="M12" s="29">
        <f t="shared" si="6"/>
        <v>0</v>
      </c>
      <c r="N12" s="29">
        <f t="shared" si="6"/>
        <v>0</v>
      </c>
      <c r="O12" s="29">
        <f t="shared" si="6"/>
        <v>0</v>
      </c>
      <c r="P12" s="29">
        <f t="shared" si="6"/>
        <v>0</v>
      </c>
    </row>
    <row r="13" spans="1:18" x14ac:dyDescent="0.25">
      <c r="A13" s="28"/>
      <c r="B13" s="30" t="s">
        <v>316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</row>
    <row r="14" spans="1:18" x14ac:dyDescent="0.25">
      <c r="A14" s="28"/>
      <c r="B14" s="30" t="s">
        <v>317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</row>
    <row r="15" spans="1:18" x14ac:dyDescent="0.25">
      <c r="A15" s="52" t="s">
        <v>318</v>
      </c>
      <c r="B15" s="53" t="s">
        <v>319</v>
      </c>
      <c r="C15" s="53">
        <f t="shared" ref="C15:P15" si="7">SUM(C7:C8)</f>
        <v>120000</v>
      </c>
      <c r="D15" s="53">
        <f t="shared" si="7"/>
        <v>120000</v>
      </c>
      <c r="E15" s="53">
        <f t="shared" si="7"/>
        <v>120000</v>
      </c>
      <c r="F15" s="53">
        <f t="shared" si="7"/>
        <v>120000</v>
      </c>
      <c r="G15" s="53">
        <f t="shared" si="7"/>
        <v>120000</v>
      </c>
      <c r="H15" s="53">
        <f t="shared" si="7"/>
        <v>120000</v>
      </c>
      <c r="I15" s="53">
        <f t="shared" si="7"/>
        <v>120000</v>
      </c>
      <c r="J15" s="53">
        <f t="shared" si="7"/>
        <v>120000</v>
      </c>
      <c r="K15" s="53">
        <f t="shared" si="7"/>
        <v>120000</v>
      </c>
      <c r="L15" s="53">
        <f t="shared" si="7"/>
        <v>120000</v>
      </c>
      <c r="M15" s="53">
        <f t="shared" si="7"/>
        <v>120000</v>
      </c>
      <c r="N15" s="53">
        <f t="shared" si="7"/>
        <v>120000</v>
      </c>
      <c r="O15" s="53">
        <f t="shared" si="7"/>
        <v>120000</v>
      </c>
      <c r="P15" s="53">
        <f t="shared" si="7"/>
        <v>120000</v>
      </c>
    </row>
    <row r="16" spans="1:18" x14ac:dyDescent="0.25">
      <c r="A16" s="52" t="s">
        <v>39</v>
      </c>
      <c r="B16" s="53" t="s">
        <v>320</v>
      </c>
      <c r="C16" s="53">
        <v>397531.17</v>
      </c>
      <c r="D16" s="53">
        <v>397531.17</v>
      </c>
      <c r="E16" s="53">
        <v>397531.17</v>
      </c>
      <c r="F16" s="53">
        <v>632229.4</v>
      </c>
      <c r="G16" s="53">
        <v>397531.17</v>
      </c>
      <c r="H16" s="53">
        <v>397531.17</v>
      </c>
      <c r="I16" s="53">
        <v>397531.17</v>
      </c>
      <c r="J16" s="53">
        <v>632229.4</v>
      </c>
      <c r="K16" s="53">
        <v>632229.4</v>
      </c>
      <c r="L16" s="53">
        <v>632229.4</v>
      </c>
      <c r="M16" s="53">
        <v>632229.4</v>
      </c>
      <c r="N16" s="53">
        <v>632229.4</v>
      </c>
      <c r="O16" s="53">
        <v>632229.4</v>
      </c>
      <c r="P16" s="53">
        <v>1075892.18</v>
      </c>
    </row>
    <row r="17" spans="1:16" x14ac:dyDescent="0.25">
      <c r="A17" s="28" t="s">
        <v>321</v>
      </c>
      <c r="B17" s="29" t="s">
        <v>322</v>
      </c>
      <c r="C17" s="29">
        <f t="shared" ref="C17:P17" si="8">(C18-C23)</f>
        <v>0</v>
      </c>
      <c r="D17" s="29">
        <f t="shared" si="8"/>
        <v>0</v>
      </c>
      <c r="E17" s="29">
        <f t="shared" si="8"/>
        <v>234698.23</v>
      </c>
      <c r="F17" s="29">
        <f t="shared" si="8"/>
        <v>0</v>
      </c>
      <c r="G17" s="29">
        <f t="shared" si="8"/>
        <v>0</v>
      </c>
      <c r="H17" s="29">
        <f t="shared" si="8"/>
        <v>234698.23</v>
      </c>
      <c r="I17" s="29">
        <f t="shared" si="8"/>
        <v>234698.23</v>
      </c>
      <c r="J17" s="29">
        <f t="shared" si="8"/>
        <v>0</v>
      </c>
      <c r="K17" s="29">
        <f t="shared" si="8"/>
        <v>0</v>
      </c>
      <c r="L17" s="29">
        <f t="shared" si="8"/>
        <v>0</v>
      </c>
      <c r="M17" s="29">
        <f t="shared" si="8"/>
        <v>0</v>
      </c>
      <c r="N17" s="29">
        <f t="shared" si="8"/>
        <v>0</v>
      </c>
      <c r="O17" s="29">
        <f t="shared" si="8"/>
        <v>0</v>
      </c>
      <c r="P17" s="29">
        <f t="shared" si="8"/>
        <v>0</v>
      </c>
    </row>
    <row r="18" spans="1:16" x14ac:dyDescent="0.25">
      <c r="A18" s="28" t="s">
        <v>57</v>
      </c>
      <c r="B18" s="29" t="s">
        <v>312</v>
      </c>
      <c r="C18" s="29">
        <f t="shared" ref="C18:P18" si="9">SUM(C19:C22)</f>
        <v>0</v>
      </c>
      <c r="D18" s="29">
        <f t="shared" si="9"/>
        <v>0</v>
      </c>
      <c r="E18" s="29">
        <f t="shared" si="9"/>
        <v>234698.23</v>
      </c>
      <c r="F18" s="29">
        <f t="shared" si="9"/>
        <v>0</v>
      </c>
      <c r="G18" s="29">
        <f t="shared" si="9"/>
        <v>0</v>
      </c>
      <c r="H18" s="29">
        <f t="shared" si="9"/>
        <v>234698.23</v>
      </c>
      <c r="I18" s="29">
        <f t="shared" si="9"/>
        <v>234698.23</v>
      </c>
      <c r="J18" s="29">
        <f t="shared" si="9"/>
        <v>0</v>
      </c>
      <c r="K18" s="29">
        <f t="shared" si="9"/>
        <v>0</v>
      </c>
      <c r="L18" s="29">
        <f t="shared" si="9"/>
        <v>0</v>
      </c>
      <c r="M18" s="29">
        <f t="shared" si="9"/>
        <v>0</v>
      </c>
      <c r="N18" s="29">
        <f t="shared" si="9"/>
        <v>0</v>
      </c>
      <c r="O18" s="29">
        <f t="shared" si="9"/>
        <v>0</v>
      </c>
      <c r="P18" s="29">
        <f t="shared" si="9"/>
        <v>0</v>
      </c>
    </row>
    <row r="19" spans="1:16" x14ac:dyDescent="0.25">
      <c r="A19" s="28"/>
      <c r="B19" s="30" t="s">
        <v>323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</row>
    <row r="20" spans="1:16" x14ac:dyDescent="0.25">
      <c r="A20" s="28"/>
      <c r="B20" s="30" t="s">
        <v>324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</row>
    <row r="21" spans="1:16" x14ac:dyDescent="0.25">
      <c r="A21" s="28"/>
      <c r="B21" s="30" t="s">
        <v>325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</row>
    <row r="22" spans="1:16" x14ac:dyDescent="0.25">
      <c r="A22" s="28"/>
      <c r="B22" s="30" t="s">
        <v>326</v>
      </c>
      <c r="C22" s="29">
        <v>0</v>
      </c>
      <c r="D22" s="29">
        <v>0</v>
      </c>
      <c r="E22" s="29">
        <v>234698.23</v>
      </c>
      <c r="F22" s="29">
        <v>0</v>
      </c>
      <c r="G22" s="29">
        <v>0</v>
      </c>
      <c r="H22" s="29">
        <v>234698.23</v>
      </c>
      <c r="I22" s="29">
        <v>234698.23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</row>
    <row r="23" spans="1:16" x14ac:dyDescent="0.25">
      <c r="A23" s="28" t="s">
        <v>60</v>
      </c>
      <c r="B23" s="29" t="s">
        <v>315</v>
      </c>
      <c r="C23" s="29">
        <f t="shared" ref="C23:P23" si="10">SUM(C24:C27)</f>
        <v>0</v>
      </c>
      <c r="D23" s="29">
        <f t="shared" si="10"/>
        <v>0</v>
      </c>
      <c r="E23" s="29">
        <f t="shared" si="10"/>
        <v>0</v>
      </c>
      <c r="F23" s="29">
        <f t="shared" si="10"/>
        <v>0</v>
      </c>
      <c r="G23" s="29">
        <f t="shared" si="10"/>
        <v>0</v>
      </c>
      <c r="H23" s="29">
        <f t="shared" si="10"/>
        <v>0</v>
      </c>
      <c r="I23" s="29">
        <f t="shared" si="10"/>
        <v>0</v>
      </c>
      <c r="J23" s="29">
        <f t="shared" si="10"/>
        <v>0</v>
      </c>
      <c r="K23" s="29">
        <f t="shared" si="10"/>
        <v>0</v>
      </c>
      <c r="L23" s="29">
        <f t="shared" si="10"/>
        <v>0</v>
      </c>
      <c r="M23" s="29">
        <f t="shared" si="10"/>
        <v>0</v>
      </c>
      <c r="N23" s="29">
        <f t="shared" si="10"/>
        <v>0</v>
      </c>
      <c r="O23" s="29">
        <f t="shared" si="10"/>
        <v>0</v>
      </c>
      <c r="P23" s="29">
        <f t="shared" si="10"/>
        <v>0</v>
      </c>
    </row>
    <row r="24" spans="1:16" x14ac:dyDescent="0.25">
      <c r="A24" s="28"/>
      <c r="B24" s="30" t="s">
        <v>327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</row>
    <row r="25" spans="1:16" x14ac:dyDescent="0.25">
      <c r="A25" s="28"/>
      <c r="B25" s="30" t="s">
        <v>328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</row>
    <row r="26" spans="1:16" x14ac:dyDescent="0.25">
      <c r="A26" s="28"/>
      <c r="B26" s="30" t="s">
        <v>329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</row>
    <row r="27" spans="1:16" x14ac:dyDescent="0.25">
      <c r="A27" s="28"/>
      <c r="B27" s="30" t="s">
        <v>330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</row>
    <row r="28" spans="1:16" x14ac:dyDescent="0.25">
      <c r="A28" s="52" t="s">
        <v>331</v>
      </c>
      <c r="B28" s="53" t="s">
        <v>332</v>
      </c>
      <c r="C28" s="53">
        <f t="shared" ref="C28:P28" si="11">SUM(C16:C17)</f>
        <v>397531.17</v>
      </c>
      <c r="D28" s="53">
        <f t="shared" si="11"/>
        <v>397531.17</v>
      </c>
      <c r="E28" s="53">
        <f t="shared" si="11"/>
        <v>632229.4</v>
      </c>
      <c r="F28" s="53">
        <f t="shared" si="11"/>
        <v>632229.4</v>
      </c>
      <c r="G28" s="53">
        <f t="shared" si="11"/>
        <v>397531.17</v>
      </c>
      <c r="H28" s="53">
        <f t="shared" si="11"/>
        <v>632229.4</v>
      </c>
      <c r="I28" s="53">
        <f>SUM(I16:I17)</f>
        <v>632229.4</v>
      </c>
      <c r="J28" s="53">
        <f t="shared" si="11"/>
        <v>632229.4</v>
      </c>
      <c r="K28" s="53">
        <f t="shared" si="11"/>
        <v>632229.4</v>
      </c>
      <c r="L28" s="53">
        <f t="shared" si="11"/>
        <v>632229.4</v>
      </c>
      <c r="M28" s="53">
        <f t="shared" si="11"/>
        <v>632229.4</v>
      </c>
      <c r="N28" s="53">
        <f t="shared" si="11"/>
        <v>632229.4</v>
      </c>
      <c r="O28" s="53">
        <f t="shared" si="11"/>
        <v>632229.4</v>
      </c>
      <c r="P28" s="53">
        <f t="shared" si="11"/>
        <v>1075892.18</v>
      </c>
    </row>
    <row r="29" spans="1:16" ht="25.5" x14ac:dyDescent="0.25">
      <c r="A29" s="52" t="s">
        <v>42</v>
      </c>
      <c r="B29" s="53" t="s">
        <v>333</v>
      </c>
      <c r="C29" s="53">
        <f t="shared" ref="C29:O29" si="12">D36</f>
        <v>0</v>
      </c>
      <c r="D29" s="53">
        <f t="shared" si="12"/>
        <v>0</v>
      </c>
      <c r="E29" s="53">
        <f t="shared" si="12"/>
        <v>0</v>
      </c>
      <c r="F29" s="53">
        <f t="shared" si="12"/>
        <v>0</v>
      </c>
      <c r="G29" s="53">
        <f t="shared" si="12"/>
        <v>0</v>
      </c>
      <c r="H29" s="53">
        <f t="shared" si="12"/>
        <v>0</v>
      </c>
      <c r="I29" s="53">
        <f t="shared" si="12"/>
        <v>0</v>
      </c>
      <c r="J29" s="53">
        <f t="shared" si="12"/>
        <v>0</v>
      </c>
      <c r="K29" s="53">
        <f t="shared" si="12"/>
        <v>0</v>
      </c>
      <c r="L29" s="53">
        <f t="shared" si="12"/>
        <v>0</v>
      </c>
      <c r="M29" s="53">
        <f t="shared" si="12"/>
        <v>0</v>
      </c>
      <c r="N29" s="53">
        <f>P36</f>
        <v>0</v>
      </c>
      <c r="O29" s="53">
        <f t="shared" si="12"/>
        <v>0</v>
      </c>
      <c r="P29" s="53">
        <v>0</v>
      </c>
    </row>
    <row r="30" spans="1:16" x14ac:dyDescent="0.25">
      <c r="A30" s="28" t="s">
        <v>334</v>
      </c>
      <c r="B30" s="29" t="s">
        <v>335</v>
      </c>
      <c r="C30" s="29">
        <f t="shared" ref="C30:P30" si="13">C31-C33</f>
        <v>0</v>
      </c>
      <c r="D30" s="29">
        <f t="shared" si="13"/>
        <v>0</v>
      </c>
      <c r="E30" s="29">
        <f t="shared" si="13"/>
        <v>0</v>
      </c>
      <c r="F30" s="29">
        <f t="shared" si="13"/>
        <v>0</v>
      </c>
      <c r="G30" s="29">
        <f t="shared" si="13"/>
        <v>0</v>
      </c>
      <c r="H30" s="29">
        <f t="shared" si="13"/>
        <v>0</v>
      </c>
      <c r="I30" s="29">
        <f t="shared" si="13"/>
        <v>0</v>
      </c>
      <c r="J30" s="29">
        <f t="shared" si="13"/>
        <v>0</v>
      </c>
      <c r="K30" s="29">
        <f t="shared" si="13"/>
        <v>0</v>
      </c>
      <c r="L30" s="29">
        <f t="shared" si="13"/>
        <v>0</v>
      </c>
      <c r="M30" s="29">
        <f t="shared" si="13"/>
        <v>0</v>
      </c>
      <c r="N30" s="29">
        <f t="shared" si="13"/>
        <v>0</v>
      </c>
      <c r="O30" s="29">
        <f t="shared" si="13"/>
        <v>0</v>
      </c>
      <c r="P30" s="29">
        <f t="shared" si="13"/>
        <v>0</v>
      </c>
    </row>
    <row r="31" spans="1:16" x14ac:dyDescent="0.25">
      <c r="A31" s="28" t="s">
        <v>57</v>
      </c>
      <c r="B31" s="55" t="s">
        <v>312</v>
      </c>
      <c r="C31" s="20">
        <f t="shared" ref="C31:P31" si="14">SUM(C32:C32)</f>
        <v>0</v>
      </c>
      <c r="D31" s="20">
        <f t="shared" si="14"/>
        <v>0</v>
      </c>
      <c r="E31" s="20">
        <f t="shared" si="14"/>
        <v>0</v>
      </c>
      <c r="F31" s="20">
        <f t="shared" si="14"/>
        <v>0</v>
      </c>
      <c r="G31" s="20">
        <f t="shared" si="14"/>
        <v>0</v>
      </c>
      <c r="H31" s="20">
        <f t="shared" si="14"/>
        <v>0</v>
      </c>
      <c r="I31" s="20">
        <f t="shared" si="14"/>
        <v>0</v>
      </c>
      <c r="J31" s="20">
        <f t="shared" si="14"/>
        <v>0</v>
      </c>
      <c r="K31" s="20">
        <f t="shared" si="14"/>
        <v>0</v>
      </c>
      <c r="L31" s="20">
        <f t="shared" si="14"/>
        <v>0</v>
      </c>
      <c r="M31" s="20">
        <f t="shared" si="14"/>
        <v>0</v>
      </c>
      <c r="N31" s="20">
        <f t="shared" si="14"/>
        <v>0</v>
      </c>
      <c r="O31" s="20">
        <f t="shared" si="14"/>
        <v>0</v>
      </c>
      <c r="P31" s="20">
        <f t="shared" si="14"/>
        <v>0</v>
      </c>
    </row>
    <row r="32" spans="1:16" x14ac:dyDescent="0.25">
      <c r="A32" s="28"/>
      <c r="B32" s="30" t="s">
        <v>336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</row>
    <row r="33" spans="1:16" x14ac:dyDescent="0.25">
      <c r="A33" s="28" t="s">
        <v>60</v>
      </c>
      <c r="B33" s="29" t="s">
        <v>315</v>
      </c>
      <c r="C33" s="29">
        <f t="shared" ref="C33:N33" si="15">SUM(C34:C35)</f>
        <v>0</v>
      </c>
      <c r="D33" s="29">
        <f t="shared" si="15"/>
        <v>0</v>
      </c>
      <c r="E33" s="29">
        <f t="shared" si="15"/>
        <v>0</v>
      </c>
      <c r="F33" s="29">
        <f t="shared" si="15"/>
        <v>0</v>
      </c>
      <c r="G33" s="29">
        <f t="shared" si="15"/>
        <v>0</v>
      </c>
      <c r="H33" s="29">
        <f t="shared" si="15"/>
        <v>0</v>
      </c>
      <c r="I33" s="29">
        <f t="shared" si="15"/>
        <v>0</v>
      </c>
      <c r="J33" s="29">
        <f t="shared" si="15"/>
        <v>0</v>
      </c>
      <c r="K33" s="29">
        <f t="shared" si="15"/>
        <v>0</v>
      </c>
      <c r="L33" s="29">
        <f t="shared" si="15"/>
        <v>0</v>
      </c>
      <c r="M33" s="29">
        <f t="shared" si="15"/>
        <v>0</v>
      </c>
      <c r="N33" s="29">
        <f t="shared" si="15"/>
        <v>0</v>
      </c>
      <c r="O33" s="29">
        <f>SUM(O34:O35)</f>
        <v>0</v>
      </c>
      <c r="P33" s="29">
        <f>SUM(P34:P35)</f>
        <v>0</v>
      </c>
    </row>
    <row r="34" spans="1:16" x14ac:dyDescent="0.25">
      <c r="A34" s="28"/>
      <c r="B34" s="30" t="s">
        <v>337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</row>
    <row r="35" spans="1:16" x14ac:dyDescent="0.25">
      <c r="A35" s="28"/>
      <c r="B35" s="30" t="s">
        <v>338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</row>
    <row r="36" spans="1:16" x14ac:dyDescent="0.25">
      <c r="A36" s="52" t="s">
        <v>339</v>
      </c>
      <c r="B36" s="53" t="s">
        <v>340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</row>
    <row r="37" spans="1:16" x14ac:dyDescent="0.25">
      <c r="A37" s="52" t="s">
        <v>47</v>
      </c>
      <c r="B37" s="53" t="s">
        <v>341</v>
      </c>
      <c r="C37" s="53">
        <f t="shared" ref="C37:K37" si="16">D43</f>
        <v>0</v>
      </c>
      <c r="D37" s="53">
        <f t="shared" si="16"/>
        <v>0</v>
      </c>
      <c r="E37" s="53">
        <f t="shared" si="16"/>
        <v>0</v>
      </c>
      <c r="F37" s="53">
        <f t="shared" si="16"/>
        <v>0</v>
      </c>
      <c r="G37" s="53">
        <f t="shared" si="16"/>
        <v>0</v>
      </c>
      <c r="H37" s="53">
        <f t="shared" si="16"/>
        <v>0</v>
      </c>
      <c r="I37" s="53">
        <f t="shared" si="16"/>
        <v>0</v>
      </c>
      <c r="J37" s="53">
        <f t="shared" si="16"/>
        <v>0</v>
      </c>
      <c r="K37" s="53">
        <f t="shared" si="16"/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</row>
    <row r="38" spans="1:16" x14ac:dyDescent="0.25">
      <c r="A38" s="28" t="s">
        <v>342</v>
      </c>
      <c r="B38" s="29" t="s">
        <v>343</v>
      </c>
      <c r="C38" s="29">
        <f t="shared" ref="C38:P38" si="17">C39-C41</f>
        <v>0</v>
      </c>
      <c r="D38" s="29">
        <f t="shared" si="17"/>
        <v>0</v>
      </c>
      <c r="E38" s="29">
        <f t="shared" si="17"/>
        <v>0</v>
      </c>
      <c r="F38" s="29">
        <f t="shared" si="17"/>
        <v>0</v>
      </c>
      <c r="G38" s="29">
        <f t="shared" si="17"/>
        <v>0</v>
      </c>
      <c r="H38" s="29">
        <f t="shared" si="17"/>
        <v>0</v>
      </c>
      <c r="I38" s="29">
        <f t="shared" si="17"/>
        <v>0</v>
      </c>
      <c r="J38" s="29">
        <f t="shared" si="17"/>
        <v>0</v>
      </c>
      <c r="K38" s="29">
        <f t="shared" si="17"/>
        <v>0</v>
      </c>
      <c r="L38" s="29">
        <f t="shared" si="17"/>
        <v>0</v>
      </c>
      <c r="M38" s="29">
        <f t="shared" si="17"/>
        <v>0</v>
      </c>
      <c r="N38" s="29">
        <f t="shared" si="17"/>
        <v>0</v>
      </c>
      <c r="O38" s="29">
        <f t="shared" si="17"/>
        <v>0</v>
      </c>
      <c r="P38" s="29">
        <f t="shared" si="17"/>
        <v>0</v>
      </c>
    </row>
    <row r="39" spans="1:16" x14ac:dyDescent="0.25">
      <c r="A39" s="28" t="s">
        <v>57</v>
      </c>
      <c r="B39" s="29" t="s">
        <v>312</v>
      </c>
      <c r="C39" s="29">
        <f t="shared" ref="C39:P39" si="18">SUM(C40:C40)</f>
        <v>0</v>
      </c>
      <c r="D39" s="29">
        <f t="shared" si="18"/>
        <v>0</v>
      </c>
      <c r="E39" s="29">
        <f t="shared" si="18"/>
        <v>0</v>
      </c>
      <c r="F39" s="29">
        <f t="shared" si="18"/>
        <v>0</v>
      </c>
      <c r="G39" s="29">
        <f t="shared" si="18"/>
        <v>0</v>
      </c>
      <c r="H39" s="29">
        <f t="shared" si="18"/>
        <v>0</v>
      </c>
      <c r="I39" s="29">
        <f t="shared" si="18"/>
        <v>0</v>
      </c>
      <c r="J39" s="29">
        <f t="shared" si="18"/>
        <v>0</v>
      </c>
      <c r="K39" s="29">
        <f t="shared" si="18"/>
        <v>0</v>
      </c>
      <c r="L39" s="29">
        <f t="shared" si="18"/>
        <v>0</v>
      </c>
      <c r="M39" s="29">
        <f t="shared" si="18"/>
        <v>0</v>
      </c>
      <c r="N39" s="29">
        <f t="shared" si="18"/>
        <v>0</v>
      </c>
      <c r="O39" s="29">
        <f t="shared" si="18"/>
        <v>0</v>
      </c>
      <c r="P39" s="29">
        <f t="shared" si="18"/>
        <v>0</v>
      </c>
    </row>
    <row r="40" spans="1:16" x14ac:dyDescent="0.25">
      <c r="A40" s="28"/>
      <c r="B40" s="30" t="s">
        <v>338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</row>
    <row r="41" spans="1:16" x14ac:dyDescent="0.25">
      <c r="A41" s="28" t="s">
        <v>60</v>
      </c>
      <c r="B41" s="29" t="s">
        <v>315</v>
      </c>
      <c r="C41" s="29">
        <f t="shared" ref="C41:P41" si="19">SUM(C42:C42)</f>
        <v>0</v>
      </c>
      <c r="D41" s="29">
        <f t="shared" si="19"/>
        <v>0</v>
      </c>
      <c r="E41" s="29">
        <f t="shared" si="19"/>
        <v>0</v>
      </c>
      <c r="F41" s="29">
        <f t="shared" si="19"/>
        <v>0</v>
      </c>
      <c r="G41" s="29">
        <f t="shared" si="19"/>
        <v>0</v>
      </c>
      <c r="H41" s="29">
        <f t="shared" si="19"/>
        <v>0</v>
      </c>
      <c r="I41" s="29">
        <f t="shared" si="19"/>
        <v>0</v>
      </c>
      <c r="J41" s="29">
        <f t="shared" si="19"/>
        <v>0</v>
      </c>
      <c r="K41" s="29">
        <f t="shared" si="19"/>
        <v>0</v>
      </c>
      <c r="L41" s="29">
        <f t="shared" si="19"/>
        <v>0</v>
      </c>
      <c r="M41" s="29">
        <f t="shared" si="19"/>
        <v>0</v>
      </c>
      <c r="N41" s="29">
        <f t="shared" si="19"/>
        <v>0</v>
      </c>
      <c r="O41" s="29">
        <f t="shared" si="19"/>
        <v>0</v>
      </c>
      <c r="P41" s="29">
        <f t="shared" si="19"/>
        <v>0</v>
      </c>
    </row>
    <row r="42" spans="1:16" x14ac:dyDescent="0.25">
      <c r="A42" s="28"/>
      <c r="B42" s="30" t="s">
        <v>336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</row>
    <row r="43" spans="1:16" x14ac:dyDescent="0.25">
      <c r="A43" s="52" t="s">
        <v>344</v>
      </c>
      <c r="B43" s="53" t="s">
        <v>345</v>
      </c>
      <c r="C43" s="53">
        <f t="shared" ref="C43:P43" si="20">C37+C38</f>
        <v>0</v>
      </c>
      <c r="D43" s="53">
        <f t="shared" si="20"/>
        <v>0</v>
      </c>
      <c r="E43" s="53">
        <f t="shared" si="20"/>
        <v>0</v>
      </c>
      <c r="F43" s="53">
        <f t="shared" si="20"/>
        <v>0</v>
      </c>
      <c r="G43" s="53">
        <f t="shared" si="20"/>
        <v>0</v>
      </c>
      <c r="H43" s="53">
        <f t="shared" si="20"/>
        <v>0</v>
      </c>
      <c r="I43" s="53">
        <f t="shared" si="20"/>
        <v>0</v>
      </c>
      <c r="J43" s="53">
        <f t="shared" si="20"/>
        <v>0</v>
      </c>
      <c r="K43" s="53">
        <f t="shared" si="20"/>
        <v>0</v>
      </c>
      <c r="L43" s="53">
        <f t="shared" si="20"/>
        <v>0</v>
      </c>
      <c r="M43" s="53">
        <f t="shared" si="20"/>
        <v>0</v>
      </c>
      <c r="N43" s="53">
        <f t="shared" si="20"/>
        <v>0</v>
      </c>
      <c r="O43" s="53">
        <f t="shared" si="20"/>
        <v>0</v>
      </c>
      <c r="P43" s="53">
        <f t="shared" si="20"/>
        <v>0</v>
      </c>
    </row>
    <row r="44" spans="1:16" x14ac:dyDescent="0.25">
      <c r="A44" s="52" t="s">
        <v>107</v>
      </c>
      <c r="B44" s="53" t="s">
        <v>346</v>
      </c>
      <c r="C44" s="53">
        <v>522698.23</v>
      </c>
      <c r="D44" s="53">
        <v>522698.23</v>
      </c>
      <c r="E44" s="53">
        <v>522698.23</v>
      </c>
      <c r="F44" s="53">
        <v>288000</v>
      </c>
      <c r="G44" s="53">
        <v>522698.23</v>
      </c>
      <c r="H44" s="53">
        <v>522698.23</v>
      </c>
      <c r="I44" s="53">
        <v>522698.23</v>
      </c>
      <c r="J44" s="53">
        <f t="shared" ref="J44:P44" si="21">J45+J48</f>
        <v>443662.78</v>
      </c>
      <c r="K44" s="53">
        <f t="shared" si="21"/>
        <v>0</v>
      </c>
      <c r="L44" s="53">
        <f t="shared" si="21"/>
        <v>0</v>
      </c>
      <c r="M44" s="53">
        <f t="shared" si="21"/>
        <v>0</v>
      </c>
      <c r="N44" s="53">
        <f t="shared" si="21"/>
        <v>0</v>
      </c>
      <c r="O44" s="53">
        <f t="shared" si="21"/>
        <v>0</v>
      </c>
      <c r="P44" s="53">
        <f t="shared" si="21"/>
        <v>0</v>
      </c>
    </row>
    <row r="45" spans="1:16" x14ac:dyDescent="0.25">
      <c r="A45" s="52" t="s">
        <v>347</v>
      </c>
      <c r="B45" s="53" t="s">
        <v>348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</row>
    <row r="46" spans="1:16" x14ac:dyDescent="0.25">
      <c r="A46" s="28"/>
      <c r="B46" s="30" t="s">
        <v>305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</row>
    <row r="47" spans="1:16" x14ac:dyDescent="0.25">
      <c r="A47" s="28"/>
      <c r="B47" s="30" t="s">
        <v>306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</row>
    <row r="48" spans="1:16" x14ac:dyDescent="0.25">
      <c r="A48" s="52" t="s">
        <v>349</v>
      </c>
      <c r="B48" s="53" t="s">
        <v>350</v>
      </c>
      <c r="C48" s="53">
        <v>522698.23</v>
      </c>
      <c r="D48" s="53">
        <v>522698.23</v>
      </c>
      <c r="E48" s="53">
        <v>522698.23</v>
      </c>
      <c r="F48" s="53">
        <v>288000</v>
      </c>
      <c r="G48" s="53">
        <v>522698.23</v>
      </c>
      <c r="H48" s="53">
        <v>522698.23</v>
      </c>
      <c r="I48" s="53">
        <v>522698.23</v>
      </c>
      <c r="J48" s="53">
        <v>443662.78</v>
      </c>
      <c r="K48" s="53">
        <f t="shared" ref="K48" si="22">L67</f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</row>
    <row r="49" spans="1:16" x14ac:dyDescent="0.25">
      <c r="A49" s="28" t="s">
        <v>57</v>
      </c>
      <c r="B49" s="29" t="s">
        <v>312</v>
      </c>
      <c r="C49" s="29">
        <f t="shared" ref="C49:P49" si="23">SUM(C50:C51)</f>
        <v>0</v>
      </c>
      <c r="D49" s="29">
        <f t="shared" si="23"/>
        <v>0</v>
      </c>
      <c r="E49" s="29">
        <f t="shared" si="23"/>
        <v>0</v>
      </c>
      <c r="F49" s="29">
        <f t="shared" si="23"/>
        <v>0</v>
      </c>
      <c r="G49" s="29">
        <f t="shared" si="23"/>
        <v>0</v>
      </c>
      <c r="H49" s="29">
        <f t="shared" si="23"/>
        <v>0</v>
      </c>
      <c r="I49" s="29">
        <f t="shared" si="23"/>
        <v>0</v>
      </c>
      <c r="J49" s="29">
        <f t="shared" si="23"/>
        <v>0</v>
      </c>
      <c r="K49" s="29">
        <f t="shared" si="23"/>
        <v>0</v>
      </c>
      <c r="L49" s="29">
        <f t="shared" si="23"/>
        <v>0</v>
      </c>
      <c r="M49" s="29">
        <f t="shared" si="23"/>
        <v>0</v>
      </c>
      <c r="N49" s="29">
        <f t="shared" si="23"/>
        <v>0</v>
      </c>
      <c r="O49" s="29">
        <f t="shared" si="23"/>
        <v>0</v>
      </c>
      <c r="P49" s="29">
        <f t="shared" si="23"/>
        <v>0</v>
      </c>
    </row>
    <row r="50" spans="1:16" x14ac:dyDescent="0.25">
      <c r="A50" s="28"/>
      <c r="B50" s="30" t="s">
        <v>351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</row>
    <row r="51" spans="1:16" x14ac:dyDescent="0.25">
      <c r="A51" s="28"/>
      <c r="B51" s="30" t="s">
        <v>336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</row>
    <row r="52" spans="1:16" x14ac:dyDescent="0.25">
      <c r="A52" s="28" t="s">
        <v>60</v>
      </c>
      <c r="B52" s="29" t="s">
        <v>315</v>
      </c>
      <c r="C52" s="29">
        <f t="shared" ref="C52:P52" si="24">C53+C54</f>
        <v>0</v>
      </c>
      <c r="D52" s="29">
        <f t="shared" si="24"/>
        <v>0</v>
      </c>
      <c r="E52" s="29">
        <f t="shared" si="24"/>
        <v>234698.23</v>
      </c>
      <c r="F52" s="29">
        <f t="shared" si="24"/>
        <v>288000</v>
      </c>
      <c r="G52" s="29">
        <f t="shared" si="24"/>
        <v>0</v>
      </c>
      <c r="H52" s="29">
        <f t="shared" si="24"/>
        <v>234698.23</v>
      </c>
      <c r="I52" s="29">
        <f t="shared" si="24"/>
        <v>522698.23</v>
      </c>
      <c r="J52" s="29">
        <f t="shared" si="24"/>
        <v>0</v>
      </c>
      <c r="K52" s="29">
        <f t="shared" si="24"/>
        <v>0</v>
      </c>
      <c r="L52" s="29">
        <f t="shared" si="24"/>
        <v>0</v>
      </c>
      <c r="M52" s="29">
        <f t="shared" si="24"/>
        <v>0</v>
      </c>
      <c r="N52" s="29">
        <f t="shared" si="24"/>
        <v>0</v>
      </c>
      <c r="O52" s="29">
        <f t="shared" si="24"/>
        <v>0</v>
      </c>
      <c r="P52" s="29">
        <f t="shared" si="24"/>
        <v>0</v>
      </c>
    </row>
    <row r="53" spans="1:16" x14ac:dyDescent="0.25">
      <c r="A53" s="28"/>
      <c r="B53" s="30" t="s">
        <v>352</v>
      </c>
      <c r="C53" s="29">
        <v>0</v>
      </c>
      <c r="D53" s="29">
        <v>0</v>
      </c>
      <c r="E53" s="29">
        <v>234698.23</v>
      </c>
      <c r="F53" s="29">
        <v>0</v>
      </c>
      <c r="G53" s="29">
        <v>0</v>
      </c>
      <c r="H53" s="29">
        <v>234698.23</v>
      </c>
      <c r="I53" s="29">
        <v>234698.23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</row>
    <row r="54" spans="1:16" x14ac:dyDescent="0.25">
      <c r="A54" s="28"/>
      <c r="B54" s="30" t="s">
        <v>353</v>
      </c>
      <c r="C54" s="29">
        <v>0</v>
      </c>
      <c r="D54" s="29">
        <v>0</v>
      </c>
      <c r="E54" s="29">
        <v>0</v>
      </c>
      <c r="F54" s="29">
        <v>288000</v>
      </c>
      <c r="G54" s="29">
        <v>0</v>
      </c>
      <c r="H54" s="29">
        <v>0</v>
      </c>
      <c r="I54" s="29">
        <v>288000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</row>
    <row r="55" spans="1:16" x14ac:dyDescent="0.25">
      <c r="A55" s="52" t="s">
        <v>354</v>
      </c>
      <c r="B55" s="53" t="s">
        <v>355</v>
      </c>
      <c r="C55" s="54">
        <f t="shared" ref="C55:L55" si="25">C48+C49-C52</f>
        <v>522698.23</v>
      </c>
      <c r="D55" s="54">
        <f t="shared" si="25"/>
        <v>522698.23</v>
      </c>
      <c r="E55" s="54">
        <f t="shared" si="25"/>
        <v>288000</v>
      </c>
      <c r="F55" s="54">
        <f t="shared" si="25"/>
        <v>0</v>
      </c>
      <c r="G55" s="54">
        <f t="shared" si="25"/>
        <v>522698.23</v>
      </c>
      <c r="H55" s="54">
        <f t="shared" si="25"/>
        <v>288000</v>
      </c>
      <c r="I55" s="54">
        <f t="shared" si="25"/>
        <v>0</v>
      </c>
      <c r="J55" s="54">
        <v>443662.78</v>
      </c>
      <c r="K55" s="54">
        <f t="shared" si="25"/>
        <v>0</v>
      </c>
      <c r="L55" s="54">
        <f t="shared" si="25"/>
        <v>0</v>
      </c>
      <c r="M55" s="54">
        <v>0</v>
      </c>
      <c r="N55" s="54">
        <v>0</v>
      </c>
      <c r="O55" s="54">
        <v>0</v>
      </c>
      <c r="P55" s="54">
        <v>0</v>
      </c>
    </row>
    <row r="56" spans="1:16" x14ac:dyDescent="0.25">
      <c r="A56" s="52" t="s">
        <v>356</v>
      </c>
      <c r="B56" s="53" t="s">
        <v>357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f t="shared" ref="L56:O56" si="26">M65+M69</f>
        <v>0</v>
      </c>
      <c r="M56" s="53">
        <f t="shared" si="26"/>
        <v>0</v>
      </c>
      <c r="N56" s="53">
        <f>P65+P69</f>
        <v>0</v>
      </c>
      <c r="O56" s="53">
        <f t="shared" si="26"/>
        <v>0</v>
      </c>
      <c r="P56" s="53">
        <v>0</v>
      </c>
    </row>
    <row r="57" spans="1:16" x14ac:dyDescent="0.25">
      <c r="A57" s="28"/>
      <c r="B57" s="30" t="s">
        <v>305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</row>
    <row r="58" spans="1:16" x14ac:dyDescent="0.25">
      <c r="A58" s="28"/>
      <c r="B58" s="30" t="s">
        <v>306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</row>
    <row r="59" spans="1:16" x14ac:dyDescent="0.25">
      <c r="A59" s="52" t="s">
        <v>358</v>
      </c>
      <c r="B59" s="53" t="s">
        <v>359</v>
      </c>
      <c r="C59" s="53">
        <f t="shared" ref="C59:O59" si="27">C56+C57+C58</f>
        <v>0</v>
      </c>
      <c r="D59" s="53">
        <f t="shared" si="27"/>
        <v>0</v>
      </c>
      <c r="E59" s="53">
        <f t="shared" si="27"/>
        <v>0</v>
      </c>
      <c r="F59" s="53">
        <f t="shared" si="27"/>
        <v>0</v>
      </c>
      <c r="G59" s="53">
        <f t="shared" si="27"/>
        <v>0</v>
      </c>
      <c r="H59" s="53">
        <f t="shared" si="27"/>
        <v>0</v>
      </c>
      <c r="I59" s="53">
        <f t="shared" si="27"/>
        <v>0</v>
      </c>
      <c r="J59" s="53">
        <f t="shared" si="27"/>
        <v>0</v>
      </c>
      <c r="K59" s="53">
        <f t="shared" si="27"/>
        <v>0</v>
      </c>
      <c r="L59" s="53">
        <f t="shared" si="27"/>
        <v>0</v>
      </c>
      <c r="M59" s="53">
        <f t="shared" si="27"/>
        <v>0</v>
      </c>
      <c r="N59" s="53">
        <f t="shared" si="27"/>
        <v>0</v>
      </c>
      <c r="O59" s="53">
        <f t="shared" si="27"/>
        <v>0</v>
      </c>
      <c r="P59" s="53">
        <v>0</v>
      </c>
    </row>
    <row r="60" spans="1:16" x14ac:dyDescent="0.25">
      <c r="A60" s="28" t="s">
        <v>57</v>
      </c>
      <c r="B60" s="29" t="s">
        <v>312</v>
      </c>
      <c r="C60" s="29">
        <f t="shared" ref="C60:O60" si="28">SUM(C61:C62)</f>
        <v>0</v>
      </c>
      <c r="D60" s="29">
        <f t="shared" si="28"/>
        <v>0</v>
      </c>
      <c r="E60" s="29">
        <f t="shared" si="28"/>
        <v>0</v>
      </c>
      <c r="F60" s="29">
        <f t="shared" si="28"/>
        <v>0</v>
      </c>
      <c r="G60" s="29">
        <f t="shared" si="28"/>
        <v>0</v>
      </c>
      <c r="H60" s="29">
        <f t="shared" si="28"/>
        <v>0</v>
      </c>
      <c r="I60" s="29">
        <f t="shared" si="28"/>
        <v>0</v>
      </c>
      <c r="J60" s="29">
        <f t="shared" si="28"/>
        <v>0</v>
      </c>
      <c r="K60" s="29">
        <f t="shared" si="28"/>
        <v>0</v>
      </c>
      <c r="L60" s="29">
        <f t="shared" si="28"/>
        <v>0</v>
      </c>
      <c r="M60" s="29">
        <f t="shared" si="28"/>
        <v>0</v>
      </c>
      <c r="N60" s="29">
        <f t="shared" si="28"/>
        <v>0</v>
      </c>
      <c r="O60" s="29">
        <f t="shared" si="28"/>
        <v>0</v>
      </c>
      <c r="P60" s="29">
        <v>0</v>
      </c>
    </row>
    <row r="61" spans="1:16" x14ac:dyDescent="0.25">
      <c r="A61" s="28"/>
      <c r="B61" s="30" t="s">
        <v>360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</row>
    <row r="62" spans="1:16" x14ac:dyDescent="0.25">
      <c r="A62" s="28"/>
      <c r="B62" s="30" t="s">
        <v>338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</row>
    <row r="63" spans="1:16" x14ac:dyDescent="0.25">
      <c r="A63" s="28" t="s">
        <v>60</v>
      </c>
      <c r="B63" s="29" t="s">
        <v>315</v>
      </c>
      <c r="C63" s="29">
        <f t="shared" ref="C63:P63" si="29">SUM(C64:C64)</f>
        <v>0</v>
      </c>
      <c r="D63" s="29">
        <f t="shared" si="29"/>
        <v>0</v>
      </c>
      <c r="E63" s="29">
        <f t="shared" si="29"/>
        <v>0</v>
      </c>
      <c r="F63" s="29">
        <f t="shared" si="29"/>
        <v>0</v>
      </c>
      <c r="G63" s="29">
        <f t="shared" si="29"/>
        <v>0</v>
      </c>
      <c r="H63" s="29">
        <f t="shared" si="29"/>
        <v>0</v>
      </c>
      <c r="I63" s="29">
        <f t="shared" si="29"/>
        <v>0</v>
      </c>
      <c r="J63" s="29">
        <f t="shared" si="29"/>
        <v>0</v>
      </c>
      <c r="K63" s="29">
        <f t="shared" si="29"/>
        <v>0</v>
      </c>
      <c r="L63" s="29">
        <f t="shared" si="29"/>
        <v>0</v>
      </c>
      <c r="M63" s="29">
        <f t="shared" si="29"/>
        <v>0</v>
      </c>
      <c r="N63" s="29">
        <f t="shared" si="29"/>
        <v>0</v>
      </c>
      <c r="O63" s="29">
        <f t="shared" si="29"/>
        <v>0</v>
      </c>
      <c r="P63" s="29">
        <f t="shared" si="29"/>
        <v>0</v>
      </c>
    </row>
    <row r="64" spans="1:16" x14ac:dyDescent="0.25">
      <c r="A64" s="28"/>
      <c r="B64" s="30" t="s">
        <v>338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</row>
    <row r="65" spans="1:19" x14ac:dyDescent="0.25">
      <c r="A65" s="52" t="s">
        <v>361</v>
      </c>
      <c r="B65" s="53" t="s">
        <v>362</v>
      </c>
      <c r="C65" s="53">
        <f t="shared" ref="C65:K65" si="30">C59+C60-C63</f>
        <v>0</v>
      </c>
      <c r="D65" s="53">
        <f t="shared" si="30"/>
        <v>0</v>
      </c>
      <c r="E65" s="53">
        <f t="shared" si="30"/>
        <v>0</v>
      </c>
      <c r="F65" s="53">
        <f t="shared" si="30"/>
        <v>0</v>
      </c>
      <c r="G65" s="53">
        <f t="shared" si="30"/>
        <v>0</v>
      </c>
      <c r="H65" s="53">
        <f t="shared" si="30"/>
        <v>0</v>
      </c>
      <c r="I65" s="53">
        <f t="shared" si="30"/>
        <v>0</v>
      </c>
      <c r="J65" s="53">
        <f t="shared" si="30"/>
        <v>0</v>
      </c>
      <c r="K65" s="53">
        <f t="shared" si="30"/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</row>
    <row r="66" spans="1:19" x14ac:dyDescent="0.25">
      <c r="A66" s="52" t="s">
        <v>363</v>
      </c>
      <c r="B66" s="53" t="s">
        <v>364</v>
      </c>
      <c r="C66" s="53">
        <f t="shared" ref="C66:K66" si="31">C55+C65</f>
        <v>522698.23</v>
      </c>
      <c r="D66" s="53">
        <f t="shared" si="31"/>
        <v>522698.23</v>
      </c>
      <c r="E66" s="53">
        <f t="shared" si="31"/>
        <v>288000</v>
      </c>
      <c r="F66" s="53">
        <f t="shared" si="31"/>
        <v>0</v>
      </c>
      <c r="G66" s="53">
        <f t="shared" si="31"/>
        <v>522698.23</v>
      </c>
      <c r="H66" s="53">
        <f t="shared" si="31"/>
        <v>288000</v>
      </c>
      <c r="I66" s="53">
        <f t="shared" si="31"/>
        <v>0</v>
      </c>
      <c r="J66" s="53">
        <f t="shared" si="31"/>
        <v>443662.78</v>
      </c>
      <c r="K66" s="53">
        <f t="shared" si="31"/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</row>
    <row r="67" spans="1:19" x14ac:dyDescent="0.25">
      <c r="A67" s="52" t="s">
        <v>365</v>
      </c>
      <c r="B67" s="53" t="s">
        <v>366</v>
      </c>
      <c r="C67" s="53">
        <f t="shared" ref="C67:P67" si="32">SUM(C68:C70)</f>
        <v>303298.25</v>
      </c>
      <c r="D67" s="53">
        <f t="shared" si="32"/>
        <v>288239.3</v>
      </c>
      <c r="E67" s="53">
        <f t="shared" si="32"/>
        <v>-129639.91</v>
      </c>
      <c r="F67" s="53">
        <f t="shared" si="32"/>
        <v>-81884.759999999995</v>
      </c>
      <c r="G67" s="53">
        <f t="shared" si="32"/>
        <v>591537.55000000005</v>
      </c>
      <c r="H67" s="53">
        <f t="shared" si="32"/>
        <v>461897.64</v>
      </c>
      <c r="I67" s="53">
        <f t="shared" si="32"/>
        <v>443662.78</v>
      </c>
      <c r="J67" s="53">
        <f t="shared" si="32"/>
        <v>-25219.97</v>
      </c>
      <c r="K67" s="53">
        <f t="shared" si="32"/>
        <v>735595.3</v>
      </c>
      <c r="L67" s="53">
        <f t="shared" si="32"/>
        <v>0</v>
      </c>
      <c r="M67" s="53">
        <f t="shared" si="32"/>
        <v>591537.55000000005</v>
      </c>
      <c r="N67" s="53">
        <f t="shared" si="32"/>
        <v>460219.0699999989</v>
      </c>
      <c r="O67" s="53">
        <f t="shared" si="32"/>
        <v>460219.0699999989</v>
      </c>
      <c r="P67" s="53">
        <f t="shared" si="32"/>
        <v>398081.1200601671</v>
      </c>
    </row>
    <row r="68" spans="1:19" x14ac:dyDescent="0.25">
      <c r="A68" s="28" t="s">
        <v>57</v>
      </c>
      <c r="B68" s="29" t="s">
        <v>367</v>
      </c>
      <c r="C68" s="29">
        <v>303298.25</v>
      </c>
      <c r="D68" s="29">
        <v>288239.3</v>
      </c>
      <c r="E68" s="29">
        <v>-129639.91</v>
      </c>
      <c r="F68" s="29">
        <v>-81884.759999999995</v>
      </c>
      <c r="G68" s="29">
        <v>591537.55000000005</v>
      </c>
      <c r="H68" s="29">
        <v>461897.64</v>
      </c>
      <c r="I68" s="29">
        <v>443662.78</v>
      </c>
      <c r="J68" s="29">
        <v>-25219.97</v>
      </c>
      <c r="K68" s="29">
        <v>735595.3</v>
      </c>
      <c r="L68" s="29">
        <v>0</v>
      </c>
      <c r="M68" s="29">
        <f>Pasywa!E19</f>
        <v>591537.55000000005</v>
      </c>
      <c r="N68" s="29">
        <f>Pasywa!F19</f>
        <v>460219.0699999989</v>
      </c>
      <c r="O68" s="29">
        <f>Pasywa!F19</f>
        <v>460219.0699999989</v>
      </c>
      <c r="P68" s="29">
        <f>RZIS!Q61</f>
        <v>398081.1200601671</v>
      </c>
    </row>
    <row r="69" spans="1:19" x14ac:dyDescent="0.25">
      <c r="A69" s="28" t="s">
        <v>60</v>
      </c>
      <c r="B69" s="29" t="s">
        <v>368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</row>
    <row r="70" spans="1:19" x14ac:dyDescent="0.25">
      <c r="A70" s="28" t="s">
        <v>63</v>
      </c>
      <c r="B70" s="29" t="s">
        <v>369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</row>
    <row r="71" spans="1:19" x14ac:dyDescent="0.25">
      <c r="A71" s="26" t="s">
        <v>51</v>
      </c>
      <c r="B71" s="27" t="s">
        <v>370</v>
      </c>
      <c r="C71" s="27">
        <f t="shared" ref="C71:P71" si="33">C15+C28+C36+C43+C55+C65+C67</f>
        <v>1343527.65</v>
      </c>
      <c r="D71" s="27">
        <f t="shared" si="33"/>
        <v>1328468.7</v>
      </c>
      <c r="E71" s="27">
        <f t="shared" si="33"/>
        <v>910589.49</v>
      </c>
      <c r="F71" s="27">
        <f t="shared" si="33"/>
        <v>670344.64</v>
      </c>
      <c r="G71" s="27">
        <f t="shared" si="33"/>
        <v>1631766.95</v>
      </c>
      <c r="H71" s="27">
        <f t="shared" si="33"/>
        <v>1502127.04</v>
      </c>
      <c r="I71" s="27">
        <f t="shared" si="33"/>
        <v>1195892.1800000002</v>
      </c>
      <c r="J71" s="27">
        <f t="shared" si="33"/>
        <v>1170672.2100000002</v>
      </c>
      <c r="K71" s="27">
        <f t="shared" si="33"/>
        <v>1487824.7000000002</v>
      </c>
      <c r="L71" s="27">
        <v>0</v>
      </c>
      <c r="M71" s="27">
        <f t="shared" si="33"/>
        <v>1343766.9500000002</v>
      </c>
      <c r="N71" s="27">
        <f t="shared" si="33"/>
        <v>1212448.4699999988</v>
      </c>
      <c r="O71" s="27">
        <f t="shared" si="33"/>
        <v>1212448.4699999988</v>
      </c>
      <c r="P71" s="27">
        <f t="shared" si="33"/>
        <v>1593973.300060167</v>
      </c>
      <c r="R71" s="15"/>
      <c r="S71" s="15"/>
    </row>
    <row r="72" spans="1:19" ht="25.5" x14ac:dyDescent="0.25">
      <c r="A72" s="26" t="s">
        <v>77</v>
      </c>
      <c r="B72" s="27" t="s">
        <v>371</v>
      </c>
      <c r="C72" s="170">
        <f t="shared" ref="C72:P72" si="34">C71</f>
        <v>1343527.65</v>
      </c>
      <c r="D72" s="170">
        <f t="shared" si="34"/>
        <v>1328468.7</v>
      </c>
      <c r="E72" s="170">
        <f t="shared" si="34"/>
        <v>910589.49</v>
      </c>
      <c r="F72" s="170">
        <f t="shared" si="34"/>
        <v>670344.64</v>
      </c>
      <c r="G72" s="170">
        <f t="shared" si="34"/>
        <v>1631766.95</v>
      </c>
      <c r="H72" s="170">
        <f t="shared" si="34"/>
        <v>1502127.04</v>
      </c>
      <c r="I72" s="170">
        <v>907892.18</v>
      </c>
      <c r="J72" s="170">
        <f t="shared" si="34"/>
        <v>1170672.2100000002</v>
      </c>
      <c r="K72" s="170">
        <f t="shared" si="34"/>
        <v>1487824.7000000002</v>
      </c>
      <c r="L72" s="27">
        <v>0</v>
      </c>
      <c r="M72" s="27">
        <f t="shared" si="34"/>
        <v>1343766.9500000002</v>
      </c>
      <c r="N72" s="27">
        <f t="shared" si="34"/>
        <v>1212448.4699999988</v>
      </c>
      <c r="O72" s="27">
        <f t="shared" si="34"/>
        <v>1212448.4699999988</v>
      </c>
      <c r="P72" s="27">
        <f t="shared" si="34"/>
        <v>1593973.300060167</v>
      </c>
    </row>
    <row r="74" spans="1:19" x14ac:dyDescent="0.25">
      <c r="B74" s="49" t="s">
        <v>205</v>
      </c>
      <c r="C74" s="49"/>
      <c r="D74" s="49"/>
      <c r="E74" s="49"/>
      <c r="F74" s="49"/>
      <c r="G74" s="49"/>
      <c r="H74" s="49"/>
      <c r="I74" s="50">
        <f>I71-Pasywa!G9</f>
        <v>0</v>
      </c>
      <c r="J74" s="50">
        <f>J71-Pasywa!E9</f>
        <v>-461094.74</v>
      </c>
      <c r="K74" s="50">
        <f>K71-Pasywa!F9</f>
        <v>-12623.769999998622</v>
      </c>
      <c r="L74" s="50">
        <f>L71-Pasywa!G9</f>
        <v>-1195892.1800000009</v>
      </c>
      <c r="M74" s="50">
        <f>M71-Pasywa!H9</f>
        <v>173094.74</v>
      </c>
      <c r="N74" s="50">
        <f>N71-Pasywa!I9</f>
        <v>74787.97999999905</v>
      </c>
      <c r="O74" s="50">
        <f>O71-Pasywa!J9</f>
        <v>112477.46999999974</v>
      </c>
      <c r="P74" s="50">
        <f>P71-Pasywa!K9</f>
        <v>0</v>
      </c>
    </row>
  </sheetData>
  <mergeCells count="1">
    <mergeCell ref="A1:P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CBAA-7CE7-44F3-926C-9611E401C7C0}">
  <dimension ref="A1:V73"/>
  <sheetViews>
    <sheetView zoomScale="70" zoomScaleNormal="70" workbookViewId="0">
      <selection activeCell="Q23" sqref="Q23"/>
    </sheetView>
  </sheetViews>
  <sheetFormatPr defaultRowHeight="15" x14ac:dyDescent="0.25"/>
  <cols>
    <col min="1" max="1" width="5.7109375" style="47" customWidth="1"/>
    <col min="2" max="2" width="80.7109375" style="48" customWidth="1"/>
    <col min="3" max="3" width="22.7109375" style="48" hidden="1" customWidth="1"/>
    <col min="4" max="7" width="18.7109375" style="49" hidden="1" customWidth="1"/>
    <col min="8" max="8" width="19.140625" style="49" bestFit="1" customWidth="1"/>
    <col min="9" max="9" width="23.42578125" style="49" hidden="1" customWidth="1"/>
    <col min="10" max="12" width="20.7109375" style="49" hidden="1" customWidth="1"/>
    <col min="13" max="13" width="18.7109375" style="49" hidden="1" customWidth="1"/>
    <col min="14" max="14" width="27.42578125" style="49" customWidth="1"/>
    <col min="15" max="15" width="11.28515625" customWidth="1"/>
    <col min="16" max="16" width="14.28515625" customWidth="1"/>
    <col min="17" max="17" width="54.7109375" bestFit="1" customWidth="1"/>
    <col min="18" max="18" width="28.5703125" bestFit="1" customWidth="1"/>
    <col min="19" max="19" width="12.140625" bestFit="1" customWidth="1"/>
    <col min="20" max="22" width="11.28515625" bestFit="1" customWidth="1"/>
    <col min="23" max="23" width="9.140625" customWidth="1"/>
  </cols>
  <sheetData>
    <row r="1" spans="1:22" x14ac:dyDescent="0.25">
      <c r="A1" s="239" t="s">
        <v>372</v>
      </c>
      <c r="B1" s="239"/>
      <c r="C1" s="239"/>
      <c r="D1" s="239"/>
      <c r="E1" s="239"/>
      <c r="F1" s="239"/>
      <c r="G1" s="239"/>
      <c r="H1" s="83"/>
      <c r="I1" s="83"/>
      <c r="J1" s="83"/>
      <c r="K1" s="83"/>
      <c r="L1" s="83"/>
      <c r="M1" s="83"/>
      <c r="N1" s="83"/>
    </row>
    <row r="2" spans="1:22" ht="16.5" thickBot="1" x14ac:dyDescent="0.3">
      <c r="A2" s="240" t="s">
        <v>373</v>
      </c>
      <c r="B2" s="240"/>
      <c r="C2" s="240"/>
      <c r="D2" s="241"/>
      <c r="E2" s="241"/>
      <c r="F2" s="241"/>
      <c r="G2" s="241"/>
      <c r="H2" s="241"/>
      <c r="I2" s="125"/>
      <c r="J2" s="125"/>
      <c r="K2" s="125"/>
      <c r="L2" s="125"/>
      <c r="M2" s="125"/>
      <c r="N2" s="125"/>
    </row>
    <row r="3" spans="1:22" x14ac:dyDescent="0.25">
      <c r="A3" s="41" t="s">
        <v>6</v>
      </c>
      <c r="B3" s="25" t="s">
        <v>7</v>
      </c>
      <c r="C3" s="133" t="s">
        <v>207</v>
      </c>
      <c r="D3" s="139" t="s">
        <v>208</v>
      </c>
      <c r="E3" s="147" t="s">
        <v>212</v>
      </c>
      <c r="F3" s="147" t="s">
        <v>374</v>
      </c>
      <c r="G3" s="147" t="s">
        <v>213</v>
      </c>
      <c r="H3" s="148" t="s">
        <v>214</v>
      </c>
      <c r="I3" s="139" t="s">
        <v>215</v>
      </c>
      <c r="J3" s="147" t="s">
        <v>219</v>
      </c>
      <c r="K3" s="147"/>
      <c r="L3" s="147" t="s">
        <v>375</v>
      </c>
      <c r="M3" s="147" t="s">
        <v>220</v>
      </c>
      <c r="N3" s="148" t="s">
        <v>221</v>
      </c>
      <c r="Q3" t="s">
        <v>376</v>
      </c>
      <c r="T3" t="s">
        <v>377</v>
      </c>
      <c r="U3" t="s">
        <v>378</v>
      </c>
      <c r="V3" t="s">
        <v>379</v>
      </c>
    </row>
    <row r="4" spans="1:22" x14ac:dyDescent="0.25">
      <c r="A4" s="32" t="s">
        <v>24</v>
      </c>
      <c r="B4" s="42" t="s">
        <v>380</v>
      </c>
      <c r="C4" s="103">
        <v>0</v>
      </c>
      <c r="D4" s="116">
        <v>0</v>
      </c>
      <c r="E4" s="21">
        <v>0</v>
      </c>
      <c r="F4" s="141"/>
      <c r="G4" s="21">
        <v>0</v>
      </c>
      <c r="H4" s="117">
        <v>0</v>
      </c>
      <c r="I4" s="116">
        <v>0</v>
      </c>
      <c r="J4" s="21">
        <v>0</v>
      </c>
      <c r="K4" s="141"/>
      <c r="L4" s="141"/>
      <c r="M4" s="21">
        <v>0</v>
      </c>
      <c r="N4" s="117">
        <v>0</v>
      </c>
      <c r="Q4" t="s">
        <v>381</v>
      </c>
      <c r="R4" s="15">
        <v>386156.56</v>
      </c>
      <c r="S4" t="s">
        <v>382</v>
      </c>
      <c r="T4" s="15">
        <v>611429.01</v>
      </c>
      <c r="U4" s="15">
        <v>611429.01</v>
      </c>
      <c r="V4" s="15">
        <v>611429.01</v>
      </c>
    </row>
    <row r="5" spans="1:22" x14ac:dyDescent="0.25">
      <c r="A5" s="43" t="s">
        <v>30</v>
      </c>
      <c r="B5" s="42" t="s">
        <v>157</v>
      </c>
      <c r="C5" s="103">
        <f>Pasywa!C19</f>
        <v>522698.23000000004</v>
      </c>
      <c r="D5" s="116">
        <f>Pasywa!D19</f>
        <v>443662.78</v>
      </c>
      <c r="E5" s="21">
        <f>Pasywa!E19</f>
        <v>591537.55000000005</v>
      </c>
      <c r="F5" s="141">
        <f>E5-D5</f>
        <v>147874.77000000002</v>
      </c>
      <c r="G5" s="21">
        <f>Pasywa!F19</f>
        <v>460219.0699999989</v>
      </c>
      <c r="H5" s="117">
        <f>Pasywa!G19</f>
        <v>443662.78000000084</v>
      </c>
      <c r="I5" s="116">
        <f>Pasywa!H19</f>
        <v>-25219.97</v>
      </c>
      <c r="J5" s="21">
        <f>Pasywa!I19</f>
        <v>-58231.690000000483</v>
      </c>
      <c r="K5" s="141">
        <f>J5-I5</f>
        <v>-33011.720000000481</v>
      </c>
      <c r="L5" s="141">
        <v>-33011.72</v>
      </c>
      <c r="M5" s="21">
        <f>Pasywa!J19</f>
        <v>-95921.180000000968</v>
      </c>
      <c r="N5" s="117">
        <f>Pasywa!K19</f>
        <v>398081.1200601671</v>
      </c>
      <c r="Q5" t="s">
        <v>383</v>
      </c>
      <c r="R5" s="15">
        <v>356131.75</v>
      </c>
      <c r="S5" t="s">
        <v>287</v>
      </c>
      <c r="T5" s="15">
        <v>556078.56000000006</v>
      </c>
      <c r="U5" s="15">
        <v>556078.56000000006</v>
      </c>
      <c r="V5" s="15">
        <v>556078.56000000006</v>
      </c>
    </row>
    <row r="6" spans="1:22" x14ac:dyDescent="0.25">
      <c r="A6" s="43" t="s">
        <v>51</v>
      </c>
      <c r="B6" s="42" t="s">
        <v>384</v>
      </c>
      <c r="C6" s="103">
        <f t="shared" ref="C6:N6" si="0">SUM(C7:C16)</f>
        <v>-73938.02999999997</v>
      </c>
      <c r="D6" s="116">
        <f t="shared" si="0"/>
        <v>282010.60999999987</v>
      </c>
      <c r="E6" s="21">
        <f t="shared" si="0"/>
        <v>100465.44000000041</v>
      </c>
      <c r="F6" s="141">
        <f t="shared" ref="F6:F68" si="1">E6-D6</f>
        <v>-181545.16999999946</v>
      </c>
      <c r="G6" s="21">
        <f t="shared" si="0"/>
        <v>241692.70000000048</v>
      </c>
      <c r="H6" s="117">
        <f t="shared" si="0"/>
        <v>121791.02999999956</v>
      </c>
      <c r="I6" s="116">
        <f t="shared" si="0"/>
        <v>-59126.130000000179</v>
      </c>
      <c r="J6" s="21">
        <f t="shared" si="0"/>
        <v>380484.19000000053</v>
      </c>
      <c r="K6" s="141">
        <f t="shared" ref="K6:K68" si="2">J6-I6</f>
        <v>439610.32000000071</v>
      </c>
      <c r="L6" s="141">
        <f>SUM(L7:L16)</f>
        <v>412786.78000000049</v>
      </c>
      <c r="M6" s="21">
        <f t="shared" si="0"/>
        <v>526171.48000000103</v>
      </c>
      <c r="N6" s="117">
        <f t="shared" si="0"/>
        <v>147539.69000000064</v>
      </c>
      <c r="Q6" t="s">
        <v>385</v>
      </c>
      <c r="R6" s="15">
        <v>0</v>
      </c>
      <c r="T6" s="15"/>
      <c r="U6" s="15"/>
      <c r="V6" s="15"/>
    </row>
    <row r="7" spans="1:22" x14ac:dyDescent="0.25">
      <c r="A7" s="44" t="s">
        <v>35</v>
      </c>
      <c r="B7" s="45" t="s">
        <v>231</v>
      </c>
      <c r="C7" s="115">
        <f>RZIS!C16</f>
        <v>121171.73</v>
      </c>
      <c r="D7" s="118">
        <f>RZIS!G16</f>
        <v>210629.37</v>
      </c>
      <c r="E7" s="20">
        <f>RZIS!H16</f>
        <v>93177.01</v>
      </c>
      <c r="F7" s="141">
        <f t="shared" si="1"/>
        <v>-117452.36</v>
      </c>
      <c r="G7" s="20">
        <f>RZIS!I16</f>
        <v>152063.81</v>
      </c>
      <c r="H7" s="119">
        <f>RZIS!J16</f>
        <v>210629.37</v>
      </c>
      <c r="I7" s="118">
        <f>-(Aktywa!AD11+Aktywa!AD19)</f>
        <v>51404.549999999726</v>
      </c>
      <c r="J7" s="20">
        <f>RZIS!O16+97613+1239.84</f>
        <v>196979.74</v>
      </c>
      <c r="K7" s="141">
        <f t="shared" si="2"/>
        <v>145575.19000000026</v>
      </c>
      <c r="L7" s="142">
        <f>41297.06+Q20+1239.84</f>
        <v>115746.65</v>
      </c>
      <c r="M7" s="20">
        <f>RZIS!P16</f>
        <v>139781.32</v>
      </c>
      <c r="N7" s="119">
        <f>RZIS!Q16+-Aktywa!AM12</f>
        <v>427135.58</v>
      </c>
      <c r="O7" t="s">
        <v>386</v>
      </c>
      <c r="Q7" t="s">
        <v>66</v>
      </c>
      <c r="R7" s="15">
        <f>R4-R5-R6</f>
        <v>30024.809999999998</v>
      </c>
      <c r="T7" s="15">
        <f>T4-T5</f>
        <v>55350.449999999953</v>
      </c>
      <c r="U7" s="15">
        <f>U4-U5</f>
        <v>55350.449999999953</v>
      </c>
      <c r="V7" s="15">
        <f>V4-V5</f>
        <v>55350.449999999953</v>
      </c>
    </row>
    <row r="8" spans="1:22" x14ac:dyDescent="0.25">
      <c r="A8" s="44" t="s">
        <v>39</v>
      </c>
      <c r="B8" s="45" t="s">
        <v>387</v>
      </c>
      <c r="C8" s="115">
        <v>0</v>
      </c>
      <c r="D8" s="118">
        <v>0</v>
      </c>
      <c r="E8" s="20">
        <v>0</v>
      </c>
      <c r="F8" s="141">
        <f t="shared" si="1"/>
        <v>0</v>
      </c>
      <c r="G8" s="20">
        <v>0</v>
      </c>
      <c r="H8" s="119">
        <v>0</v>
      </c>
      <c r="I8" s="118">
        <v>0</v>
      </c>
      <c r="J8" s="20">
        <v>0</v>
      </c>
      <c r="K8" s="141">
        <f t="shared" si="2"/>
        <v>0</v>
      </c>
      <c r="L8" s="142">
        <v>0</v>
      </c>
      <c r="M8" s="20">
        <v>0</v>
      </c>
      <c r="N8" s="119">
        <v>0</v>
      </c>
      <c r="T8" s="15"/>
      <c r="U8" s="15"/>
    </row>
    <row r="9" spans="1:22" x14ac:dyDescent="0.25">
      <c r="A9" s="44" t="s">
        <v>42</v>
      </c>
      <c r="B9" s="45" t="s">
        <v>388</v>
      </c>
      <c r="C9" s="115">
        <f>-(16261.65+3948.77)</f>
        <v>-20210.419999999998</v>
      </c>
      <c r="D9" s="118">
        <v>0</v>
      </c>
      <c r="E9" s="20">
        <v>0</v>
      </c>
      <c r="F9" s="141">
        <f t="shared" si="1"/>
        <v>0</v>
      </c>
      <c r="G9" s="20">
        <v>0</v>
      </c>
      <c r="H9" s="119">
        <f>-121000+H60-315.62</f>
        <v>-84186.85</v>
      </c>
      <c r="I9" s="118">
        <v>21250.47</v>
      </c>
      <c r="J9" s="118">
        <f>-(Aktywa!Q82+Aktywa!Q87)+Pasywa!Q32+Pasywa!Q34+Pasywa!Q36+Pasywa!Q54+S15+S16+S17</f>
        <v>47592.86</v>
      </c>
      <c r="K9" s="141">
        <f>J9-I9</f>
        <v>26342.39</v>
      </c>
      <c r="L9" s="143">
        <f>-(T28+T29)+T22+T23+T24+325.97+6784.16+U17</f>
        <v>29347.390000000003</v>
      </c>
      <c r="M9" s="20">
        <v>0</v>
      </c>
      <c r="N9" s="119">
        <f>Pasywa!AA44-Aktywa!AM83-Aktywa!AM84+Pasywa!AA65+Pasywa!AA52+Pasywa!AA59+S34+S35</f>
        <v>12073.890000000014</v>
      </c>
      <c r="O9" t="s">
        <v>389</v>
      </c>
    </row>
    <row r="10" spans="1:22" x14ac:dyDescent="0.25">
      <c r="A10" s="44" t="s">
        <v>47</v>
      </c>
      <c r="B10" s="45" t="s">
        <v>390</v>
      </c>
      <c r="C10" s="115">
        <v>-105898.93</v>
      </c>
      <c r="D10" s="118">
        <f>-R7</f>
        <v>-30024.809999999998</v>
      </c>
      <c r="E10" s="20">
        <f>-T7</f>
        <v>-55350.449999999953</v>
      </c>
      <c r="F10" s="141">
        <f t="shared" si="1"/>
        <v>-25325.639999999956</v>
      </c>
      <c r="G10" s="20">
        <f>-U7-(G20+Aktywa!V15+Aktywa!V14)+90222.93</f>
        <v>31130.780000000042</v>
      </c>
      <c r="H10" s="119">
        <f>-V7-(H20+Aktywa!W15+Aktywa!W14)+T10</f>
        <v>-12271.509999999951</v>
      </c>
      <c r="I10" s="119">
        <f>-W7-(I20+Aktywa!AD15+Aktywa!AD14)+T11</f>
        <v>53760.2</v>
      </c>
      <c r="J10" s="119">
        <f>-Aktywa!P84</f>
        <v>34017</v>
      </c>
      <c r="K10" s="141">
        <f>J10-I10</f>
        <v>-19743.199999999997</v>
      </c>
      <c r="L10" s="144">
        <f>-Aktywa!O84</f>
        <v>-19743.200000000012</v>
      </c>
      <c r="M10" s="119">
        <f>-Y7-(M20+Aktywa!AF15+Aktywa!AF14)+V11</f>
        <v>0</v>
      </c>
      <c r="N10" s="119">
        <f>-Aktywa!AG83-N20</f>
        <v>61595.560000000019</v>
      </c>
      <c r="P10" s="15"/>
      <c r="Q10" t="s">
        <v>391</v>
      </c>
      <c r="T10">
        <v>51403.53</v>
      </c>
    </row>
    <row r="11" spans="1:22" x14ac:dyDescent="0.25">
      <c r="A11" s="44" t="s">
        <v>107</v>
      </c>
      <c r="B11" s="45" t="s">
        <v>392</v>
      </c>
      <c r="C11" s="115">
        <v>19856.73</v>
      </c>
      <c r="D11" s="118">
        <f>Pasywa!D22-Pasywa!C22</f>
        <v>494893.95000000007</v>
      </c>
      <c r="E11" s="20">
        <f>Pasywa!E22-Pasywa!C22</f>
        <v>466473.00000000012</v>
      </c>
      <c r="F11" s="141">
        <f t="shared" si="1"/>
        <v>-28420.949999999953</v>
      </c>
      <c r="G11" s="20">
        <f>Pasywa!F22-Pasywa!C22</f>
        <v>466473.00000000012</v>
      </c>
      <c r="H11" s="119">
        <f>Pasywa!G22-Pasywa!C22</f>
        <v>15995.049999999988</v>
      </c>
      <c r="I11" s="118">
        <f>Pasywa!H22-Pasywa!G22</f>
        <v>472983.65</v>
      </c>
      <c r="J11" s="20">
        <f>Pasywa!I22-Pasywa!G22</f>
        <v>472983.65</v>
      </c>
      <c r="K11" s="141">
        <f>J11-I11</f>
        <v>0</v>
      </c>
      <c r="L11" s="142">
        <f>Pasywa!I22-Pasywa!H22</f>
        <v>0</v>
      </c>
      <c r="M11" s="20">
        <f>Pasywa!J22-Pasywa!G22</f>
        <v>458990</v>
      </c>
      <c r="N11" s="119">
        <f>Pasywa!K22-Pasywa!G22</f>
        <v>2529.2600000000093</v>
      </c>
      <c r="Q11" t="s">
        <v>393</v>
      </c>
      <c r="T11">
        <v>53760.2</v>
      </c>
    </row>
    <row r="12" spans="1:22" x14ac:dyDescent="0.25">
      <c r="A12" s="44" t="s">
        <v>365</v>
      </c>
      <c r="B12" s="45" t="s">
        <v>394</v>
      </c>
      <c r="C12" s="115">
        <v>-442.91</v>
      </c>
      <c r="D12" s="118">
        <f>-(Aktywa!D52-Aktywa!C52)</f>
        <v>2215.36</v>
      </c>
      <c r="E12" s="20">
        <f>-(Aktywa!E52-Aktywa!C52)</f>
        <v>-817.17999999999984</v>
      </c>
      <c r="F12" s="141">
        <f t="shared" si="1"/>
        <v>-3032.54</v>
      </c>
      <c r="G12" s="20">
        <f>-(Aktywa!F52-Aktywa!C52)</f>
        <v>-27244.77</v>
      </c>
      <c r="H12" s="119">
        <f>-(Aktywa!G52-Aktywa!C52)</f>
        <v>-3144.4599999999996</v>
      </c>
      <c r="I12" s="118">
        <f>-(Aktywa!H52-Aktywa!G52)</f>
        <v>5427.9</v>
      </c>
      <c r="J12" s="118">
        <f>-(Aktywa!I52-Aktywa!G52)</f>
        <v>5427.9</v>
      </c>
      <c r="K12" s="141">
        <f>J12-I12</f>
        <v>0</v>
      </c>
      <c r="L12" s="143">
        <f>Aktywa!O52</f>
        <v>0</v>
      </c>
      <c r="M12" s="20">
        <f>-(Aktywa!J52-Aktywa!G52)</f>
        <v>5651.94</v>
      </c>
      <c r="N12" s="119">
        <f>-(Aktywa!K52-Aktywa!G52)</f>
        <v>-8606.18</v>
      </c>
      <c r="Q12" t="s">
        <v>395</v>
      </c>
      <c r="T12">
        <v>85420.53</v>
      </c>
    </row>
    <row r="13" spans="1:22" x14ac:dyDescent="0.25">
      <c r="A13" s="44" t="s">
        <v>396</v>
      </c>
      <c r="B13" s="45" t="s">
        <v>397</v>
      </c>
      <c r="C13" s="115">
        <v>-438371.97</v>
      </c>
      <c r="D13" s="118">
        <f>-(Aktywa!D58-Aktywa!C58)-(Aktywa!D24-Aktywa!C24)</f>
        <v>-407086.5400000001</v>
      </c>
      <c r="E13" s="20">
        <f>-(Aktywa!E58-Aktywa!C58)-(Aktywa!E24-Aktywa!C24)</f>
        <v>-351852.19999999978</v>
      </c>
      <c r="F13" s="141">
        <f t="shared" si="1"/>
        <v>55234.340000000317</v>
      </c>
      <c r="G13" s="20">
        <f>-(Aktywa!F58-Aktywa!C58)-(Aktywa!F24-Aktywa!C24)</f>
        <v>-398867.52999999991</v>
      </c>
      <c r="H13" s="119">
        <f>-(Aktywa!G58-Aktywa!C58)-(Aktywa!G24-Aktywa!C24)</f>
        <v>-574243.65000000014</v>
      </c>
      <c r="I13" s="118">
        <f>-(Aktywa!H58-Aktywa!G58)-(Aktywa!H24-Aktywa!G24)</f>
        <v>-604019.87999999989</v>
      </c>
      <c r="J13" s="20">
        <f>-(Aktywa!I58-Aktywa!G58)-(Aktywa!I24-Aktywa!G24)</f>
        <v>-260077.91999999952</v>
      </c>
      <c r="K13" s="141">
        <f>J13-I13</f>
        <v>343941.96000000037</v>
      </c>
      <c r="L13" s="142">
        <f>-(Aktywa!I58-Aktywa!H58)-(Aktywa!I24-Aktywa!H24)</f>
        <v>343941.96000000037</v>
      </c>
      <c r="M13" s="20">
        <f>-(Aktywa!J58-Aktywa!G58)-(Aktywa!J24-Aktywa!G24)</f>
        <v>-439395.68999999994</v>
      </c>
      <c r="N13" s="119">
        <f>-(Aktywa!K58-Aktywa!G58)-(Aktywa!K24-Aktywa!G24)</f>
        <v>-350461.23999999982</v>
      </c>
      <c r="O13" s="15"/>
      <c r="P13" s="77"/>
    </row>
    <row r="14" spans="1:22" x14ac:dyDescent="0.25">
      <c r="A14" s="44" t="s">
        <v>398</v>
      </c>
      <c r="B14" s="45" t="s">
        <v>399</v>
      </c>
      <c r="C14" s="115">
        <v>304904.74</v>
      </c>
      <c r="D14" s="118">
        <f>Pasywa!D39-Pasywa!C39</f>
        <v>13680.969999999972</v>
      </c>
      <c r="E14" s="20">
        <f>Pasywa!E39-Pasywa!C39</f>
        <v>-59151.229999999981</v>
      </c>
      <c r="F14" s="141">
        <f t="shared" si="1"/>
        <v>-72832.199999999953</v>
      </c>
      <c r="G14" s="20">
        <f>Pasywa!F39-Pasywa!C39</f>
        <v>29609.360000000335</v>
      </c>
      <c r="H14" s="119">
        <f>Pasywa!G39-Pasywa!C39</f>
        <v>659922.61999999965</v>
      </c>
      <c r="I14" s="118">
        <f>Pasywa!O40+Pasywa!O54+Pasywa!O59+Pasywa!O60+Pasywa!O61+Pasywa!O62</f>
        <v>72373.76999999996</v>
      </c>
      <c r="J14" s="20">
        <f>Pasywa!T40+Pasywa!T54+Pasywa!T59+Pasywa!T60+Pasywa!T61+Pasywa!T62</f>
        <v>-47608.319999999971</v>
      </c>
      <c r="K14" s="141">
        <f>J14+I14</f>
        <v>24765.44999999999</v>
      </c>
      <c r="L14" s="142">
        <f>Pasywa!P40+Pasywa!P54+Pasywa!P59+Pasywa!P60+Pasywa!P61+Pasywa!P62</f>
        <v>-119982.08999999992</v>
      </c>
      <c r="M14" s="20">
        <f>Pasywa!J39-Pasywa!G39</f>
        <v>388813.73000000091</v>
      </c>
      <c r="N14" s="119">
        <f>Pasywa!K39-Pasywa!G39-Pasywa!W51-Pasywa!W44+Pasywa!K53-Pasywa!G53+Pasywa!AA45+Pasywa!K36-Pasywa!G36</f>
        <v>234715.7400000004</v>
      </c>
      <c r="S14" t="s">
        <v>400</v>
      </c>
      <c r="U14" t="s">
        <v>377</v>
      </c>
    </row>
    <row r="15" spans="1:22" x14ac:dyDescent="0.25">
      <c r="A15" s="44" t="s">
        <v>401</v>
      </c>
      <c r="B15" s="45" t="s">
        <v>402</v>
      </c>
      <c r="C15" s="115">
        <v>45053</v>
      </c>
      <c r="D15" s="118">
        <f>-(Aktywa!D48+Aktywa!D93-Aktywa!C48-Aktywa!C93)+Pasywa!D63-Pasywa!C63</f>
        <v>-2297.6900000000096</v>
      </c>
      <c r="E15" s="20">
        <f>-(Aktywa!E48+Aktywa!E93-Aktywa!C48-Aktywa!C93)+Pasywa!E63-Pasywa!C63</f>
        <v>7986.489999999998</v>
      </c>
      <c r="F15" s="141">
        <f t="shared" si="1"/>
        <v>10284.180000000008</v>
      </c>
      <c r="G15" s="20">
        <f>-(Aktywa!F48+Aktywa!F93-Aktywa!C48-Aktywa!C93)+Pasywa!F63-Pasywa!C63</f>
        <v>-11471.950000000019</v>
      </c>
      <c r="H15" s="119">
        <f>-(Aktywa!G48+Aktywa!G93-Aktywa!C48-Aktywa!C93)+Pasywa!G63-Pasywa!C63</f>
        <v>-90909.539999999979</v>
      </c>
      <c r="I15" s="118">
        <f>-(Aktywa!H48+Aktywa!H93-Aktywa!G48-Aktywa!G93)+(Pasywa!H63-Pasywa!G63)</f>
        <v>-132306.79000000004</v>
      </c>
      <c r="J15" s="20">
        <f>-(Aktywa!I48+Aktywa!I93-Aktywa!G48-Aktywa!G93)+(Pasywa!I63-Pasywa!G63)</f>
        <v>-68830.720000000016</v>
      </c>
      <c r="K15" s="141">
        <f t="shared" si="2"/>
        <v>63476.070000000022</v>
      </c>
      <c r="L15" s="142">
        <f>-(Aktywa!I48+Aktywa!I93-Aktywa!H48-Aktywa!H93)+(Pasywa!I63-Pasywa!H63)</f>
        <v>63476.069999999978</v>
      </c>
      <c r="M15" s="20">
        <f>-(Aktywa!J48+Aktywa!J93-Aktywa!G48-Aktywa!G93)+Pasywa!J63-Pasywa!G63</f>
        <v>-27669.819999999992</v>
      </c>
      <c r="N15" s="119">
        <f>-(Aktywa!K48+Aktywa!K93-Aktywa!G48-Aktywa!G93)+Pasywa!K63-Pasywa!G63</f>
        <v>-231442.91999999998</v>
      </c>
      <c r="P15" s="15"/>
      <c r="R15" t="s">
        <v>403</v>
      </c>
      <c r="S15">
        <v>7930.51</v>
      </c>
      <c r="T15" t="s">
        <v>404</v>
      </c>
      <c r="U15">
        <v>6784.16</v>
      </c>
    </row>
    <row r="16" spans="1:22" x14ac:dyDescent="0.25">
      <c r="A16" s="44" t="s">
        <v>405</v>
      </c>
      <c r="B16" s="45" t="s">
        <v>406</v>
      </c>
      <c r="C16" s="115">
        <v>0</v>
      </c>
      <c r="D16" s="118">
        <v>0</v>
      </c>
      <c r="E16" s="20">
        <v>0</v>
      </c>
      <c r="F16" s="141">
        <f t="shared" si="1"/>
        <v>0</v>
      </c>
      <c r="G16" s="20">
        <v>0</v>
      </c>
      <c r="H16" s="119">
        <v>0</v>
      </c>
      <c r="I16" s="118">
        <v>0</v>
      </c>
      <c r="J16" s="20">
        <v>0</v>
      </c>
      <c r="K16" s="141">
        <f t="shared" si="2"/>
        <v>0</v>
      </c>
      <c r="L16" s="142">
        <v>0</v>
      </c>
      <c r="M16" s="20">
        <v>0</v>
      </c>
      <c r="N16" s="119">
        <v>0</v>
      </c>
      <c r="O16" s="15"/>
      <c r="R16" t="s">
        <v>407</v>
      </c>
      <c r="S16">
        <v>696.31</v>
      </c>
      <c r="T16" t="s">
        <v>408</v>
      </c>
      <c r="U16">
        <v>325.97000000000003</v>
      </c>
    </row>
    <row r="17" spans="1:21" x14ac:dyDescent="0.25">
      <c r="A17" s="43" t="s">
        <v>77</v>
      </c>
      <c r="B17" s="42" t="s">
        <v>409</v>
      </c>
      <c r="C17" s="103">
        <f t="shared" ref="C17:N17" si="3">C5+C6</f>
        <v>448760.20000000007</v>
      </c>
      <c r="D17" s="116">
        <f t="shared" si="3"/>
        <v>725673.3899999999</v>
      </c>
      <c r="E17" s="21">
        <f t="shared" si="3"/>
        <v>692002.99000000046</v>
      </c>
      <c r="F17" s="141">
        <f t="shared" si="1"/>
        <v>-33670.399999999441</v>
      </c>
      <c r="G17" s="21">
        <f t="shared" si="3"/>
        <v>701911.76999999932</v>
      </c>
      <c r="H17" s="117">
        <f t="shared" si="3"/>
        <v>565453.81000000041</v>
      </c>
      <c r="I17" s="116">
        <f>I5+I6</f>
        <v>-84346.10000000018</v>
      </c>
      <c r="J17" s="21">
        <f>J5+J6</f>
        <v>322252.50000000006</v>
      </c>
      <c r="K17" s="141">
        <f t="shared" si="2"/>
        <v>406598.60000000021</v>
      </c>
      <c r="L17" s="141">
        <f>L5+L6</f>
        <v>379775.06000000052</v>
      </c>
      <c r="M17" s="21">
        <f t="shared" si="3"/>
        <v>430250.30000000005</v>
      </c>
      <c r="N17" s="117">
        <f t="shared" si="3"/>
        <v>545620.81006016769</v>
      </c>
      <c r="R17" t="s">
        <v>410</v>
      </c>
      <c r="S17">
        <v>5742.47</v>
      </c>
      <c r="T17" t="s">
        <v>404</v>
      </c>
      <c r="U17">
        <v>5742.47</v>
      </c>
    </row>
    <row r="18" spans="1:21" x14ac:dyDescent="0.25">
      <c r="A18" s="43" t="s">
        <v>100</v>
      </c>
      <c r="B18" s="42" t="s">
        <v>411</v>
      </c>
      <c r="C18" s="103">
        <v>0</v>
      </c>
      <c r="D18" s="116">
        <v>0</v>
      </c>
      <c r="E18" s="21">
        <v>0</v>
      </c>
      <c r="F18" s="141">
        <f t="shared" si="1"/>
        <v>0</v>
      </c>
      <c r="G18" s="21">
        <v>0</v>
      </c>
      <c r="H18" s="117">
        <v>0</v>
      </c>
      <c r="I18" s="116">
        <v>0</v>
      </c>
      <c r="J18" s="21">
        <v>0</v>
      </c>
      <c r="K18" s="141">
        <f t="shared" si="2"/>
        <v>0</v>
      </c>
      <c r="L18" s="141">
        <v>0</v>
      </c>
      <c r="M18" s="21">
        <v>0</v>
      </c>
      <c r="N18" s="117">
        <v>0</v>
      </c>
    </row>
    <row r="19" spans="1:21" x14ac:dyDescent="0.25">
      <c r="A19" s="43" t="s">
        <v>30</v>
      </c>
      <c r="B19" s="42" t="s">
        <v>412</v>
      </c>
      <c r="C19" s="103">
        <f t="shared" ref="C19:N19" si="4">SUM(C20:C22)+C32</f>
        <v>234576.78999999998</v>
      </c>
      <c r="D19" s="116">
        <f t="shared" si="4"/>
        <v>386156.56</v>
      </c>
      <c r="E19" s="21">
        <f t="shared" si="4"/>
        <v>611429.01</v>
      </c>
      <c r="F19" s="141">
        <f t="shared" si="1"/>
        <v>225272.45</v>
      </c>
      <c r="G19" s="21">
        <f t="shared" si="4"/>
        <v>632884.30000000005</v>
      </c>
      <c r="H19" s="117">
        <f t="shared" si="4"/>
        <v>762038.76</v>
      </c>
      <c r="I19" s="116">
        <f t="shared" si="4"/>
        <v>0</v>
      </c>
      <c r="J19" s="21">
        <f t="shared" si="4"/>
        <v>0</v>
      </c>
      <c r="K19" s="141">
        <f t="shared" si="2"/>
        <v>0</v>
      </c>
      <c r="L19" s="141">
        <f t="shared" ref="L19" si="5">SUM(L20:L22)+L32</f>
        <v>0</v>
      </c>
      <c r="M19" s="21">
        <f>SUM(M20:M22)+M32</f>
        <v>0</v>
      </c>
      <c r="N19" s="117">
        <f t="shared" si="4"/>
        <v>143462.69</v>
      </c>
      <c r="O19" t="s">
        <v>382</v>
      </c>
      <c r="Q19">
        <f>24403.25*4</f>
        <v>97613</v>
      </c>
      <c r="R19" t="s">
        <v>413</v>
      </c>
    </row>
    <row r="20" spans="1:21" x14ac:dyDescent="0.25">
      <c r="A20" s="44" t="s">
        <v>35</v>
      </c>
      <c r="B20" s="45" t="s">
        <v>414</v>
      </c>
      <c r="C20" s="115">
        <v>43983.75</v>
      </c>
      <c r="D20" s="118">
        <v>0</v>
      </c>
      <c r="E20" s="20">
        <v>0</v>
      </c>
      <c r="F20" s="141">
        <f t="shared" si="1"/>
        <v>0</v>
      </c>
      <c r="G20" s="20">
        <v>4455.29</v>
      </c>
      <c r="H20" s="119">
        <v>12609.75</v>
      </c>
      <c r="I20" s="118">
        <v>0</v>
      </c>
      <c r="J20" s="20">
        <v>0</v>
      </c>
      <c r="K20" s="141">
        <f t="shared" si="2"/>
        <v>0</v>
      </c>
      <c r="L20" s="142">
        <v>0</v>
      </c>
      <c r="M20" s="20">
        <v>0</v>
      </c>
      <c r="N20" s="119">
        <v>2703.24</v>
      </c>
      <c r="O20" t="s">
        <v>415</v>
      </c>
      <c r="Q20" s="76">
        <f>24403.25*3</f>
        <v>73209.75</v>
      </c>
    </row>
    <row r="21" spans="1:21" x14ac:dyDescent="0.25">
      <c r="A21" s="44" t="s">
        <v>39</v>
      </c>
      <c r="B21" s="45" t="s">
        <v>416</v>
      </c>
      <c r="C21" s="115">
        <v>0</v>
      </c>
      <c r="D21" s="118">
        <v>0</v>
      </c>
      <c r="E21" s="20">
        <v>0</v>
      </c>
      <c r="F21" s="141">
        <f t="shared" si="1"/>
        <v>0</v>
      </c>
      <c r="G21" s="20">
        <v>0</v>
      </c>
      <c r="H21" s="119">
        <v>0</v>
      </c>
      <c r="I21" s="118">
        <v>0</v>
      </c>
      <c r="J21" s="20">
        <v>0</v>
      </c>
      <c r="K21" s="141">
        <f t="shared" si="2"/>
        <v>0</v>
      </c>
      <c r="L21" s="142">
        <v>0</v>
      </c>
      <c r="M21" s="20">
        <v>0</v>
      </c>
      <c r="N21" s="119">
        <v>0</v>
      </c>
      <c r="Q21" s="124" t="s">
        <v>417</v>
      </c>
      <c r="S21" t="s">
        <v>418</v>
      </c>
      <c r="T21" t="s">
        <v>377</v>
      </c>
    </row>
    <row r="22" spans="1:21" x14ac:dyDescent="0.25">
      <c r="A22" s="44" t="s">
        <v>42</v>
      </c>
      <c r="B22" s="45" t="s">
        <v>419</v>
      </c>
      <c r="C22" s="115">
        <v>90593.04</v>
      </c>
      <c r="D22" s="118">
        <f t="shared" ref="D22:M22" si="6">D23+D24</f>
        <v>386156.56</v>
      </c>
      <c r="E22" s="20">
        <f t="shared" si="6"/>
        <v>611429.01</v>
      </c>
      <c r="F22" s="141">
        <f t="shared" si="1"/>
        <v>225272.45</v>
      </c>
      <c r="G22" s="20">
        <f t="shared" si="6"/>
        <v>611429.01</v>
      </c>
      <c r="H22" s="119">
        <f t="shared" si="6"/>
        <v>749429.01</v>
      </c>
      <c r="I22" s="118">
        <f t="shared" si="6"/>
        <v>0</v>
      </c>
      <c r="J22" s="20">
        <f t="shared" si="6"/>
        <v>0</v>
      </c>
      <c r="K22" s="141">
        <f t="shared" si="2"/>
        <v>0</v>
      </c>
      <c r="L22" s="142">
        <f t="shared" ref="L22" si="7">L23+L24</f>
        <v>0</v>
      </c>
      <c r="M22" s="20">
        <f t="shared" si="6"/>
        <v>0</v>
      </c>
      <c r="N22" s="119">
        <f>N23+N24</f>
        <v>140759.45000000001</v>
      </c>
      <c r="O22" s="15"/>
      <c r="Q22" s="15" t="s">
        <v>420</v>
      </c>
      <c r="R22">
        <v>450000</v>
      </c>
      <c r="S22">
        <v>8328.77</v>
      </c>
      <c r="T22">
        <v>8975.34</v>
      </c>
    </row>
    <row r="23" spans="1:21" x14ac:dyDescent="0.25">
      <c r="A23" s="44" t="s">
        <v>57</v>
      </c>
      <c r="B23" s="45" t="s">
        <v>87</v>
      </c>
      <c r="C23" s="115">
        <v>0</v>
      </c>
      <c r="D23" s="118">
        <v>0</v>
      </c>
      <c r="E23" s="20">
        <v>0</v>
      </c>
      <c r="F23" s="141">
        <f t="shared" si="1"/>
        <v>0</v>
      </c>
      <c r="G23" s="20">
        <v>0</v>
      </c>
      <c r="H23" s="119">
        <v>17000</v>
      </c>
      <c r="I23" s="118">
        <v>0</v>
      </c>
      <c r="J23" s="20">
        <v>0</v>
      </c>
      <c r="K23" s="141">
        <f t="shared" si="2"/>
        <v>0</v>
      </c>
      <c r="L23" s="142">
        <v>0</v>
      </c>
      <c r="M23" s="20">
        <v>0</v>
      </c>
      <c r="N23" s="119">
        <f>-Aktywa!AM85</f>
        <v>14000</v>
      </c>
      <c r="O23" s="15"/>
      <c r="P23" s="86"/>
      <c r="Q23" s="76" t="s">
        <v>421</v>
      </c>
      <c r="R23">
        <v>250000</v>
      </c>
      <c r="S23">
        <v>5216.4399999999996</v>
      </c>
      <c r="T23">
        <v>5983.56</v>
      </c>
    </row>
    <row r="24" spans="1:21" x14ac:dyDescent="0.25">
      <c r="A24" s="44" t="s">
        <v>60</v>
      </c>
      <c r="B24" s="45" t="s">
        <v>93</v>
      </c>
      <c r="C24" s="115">
        <v>90593.04</v>
      </c>
      <c r="D24" s="118">
        <f t="shared" ref="D24:M24" si="8">SUM(D25:D31)</f>
        <v>386156.56</v>
      </c>
      <c r="E24" s="20">
        <f t="shared" si="8"/>
        <v>611429.01</v>
      </c>
      <c r="F24" s="141">
        <f t="shared" si="1"/>
        <v>225272.45</v>
      </c>
      <c r="G24" s="20">
        <f t="shared" si="8"/>
        <v>611429.01</v>
      </c>
      <c r="H24" s="119">
        <f t="shared" si="8"/>
        <v>732429.01</v>
      </c>
      <c r="I24" s="118">
        <f t="shared" si="8"/>
        <v>0</v>
      </c>
      <c r="J24" s="20">
        <f t="shared" si="8"/>
        <v>0</v>
      </c>
      <c r="K24" s="141">
        <f t="shared" si="2"/>
        <v>0</v>
      </c>
      <c r="L24" s="142">
        <f t="shared" ref="L24" si="9">SUM(L25:L31)</f>
        <v>0</v>
      </c>
      <c r="M24" s="20">
        <f t="shared" si="8"/>
        <v>0</v>
      </c>
      <c r="N24" s="119">
        <f>SUM(N25:N31)</f>
        <v>126759.45</v>
      </c>
      <c r="Q24" t="s">
        <v>422</v>
      </c>
      <c r="R24">
        <v>300000</v>
      </c>
      <c r="S24">
        <v>4449.32</v>
      </c>
      <c r="T24">
        <v>4986.3</v>
      </c>
    </row>
    <row r="25" spans="1:21" x14ac:dyDescent="0.25">
      <c r="A25" s="44"/>
      <c r="B25" s="46" t="s">
        <v>423</v>
      </c>
      <c r="C25" s="115">
        <v>70382.62</v>
      </c>
      <c r="D25" s="118">
        <v>386156.56</v>
      </c>
      <c r="E25" s="20">
        <v>611429.01</v>
      </c>
      <c r="F25" s="141">
        <f t="shared" si="1"/>
        <v>225272.45</v>
      </c>
      <c r="G25" s="20">
        <v>611429.01</v>
      </c>
      <c r="H25" s="119">
        <v>611429.01</v>
      </c>
      <c r="I25" s="118">
        <v>0</v>
      </c>
      <c r="J25" s="20">
        <v>0</v>
      </c>
      <c r="K25" s="141">
        <f t="shared" si="2"/>
        <v>0</v>
      </c>
      <c r="L25" s="142">
        <v>0</v>
      </c>
      <c r="M25" s="20">
        <v>0</v>
      </c>
      <c r="N25" s="119">
        <v>0</v>
      </c>
      <c r="O25" t="s">
        <v>382</v>
      </c>
      <c r="Q25" t="s">
        <v>424</v>
      </c>
      <c r="R25">
        <v>200000</v>
      </c>
      <c r="S25">
        <v>3375.34</v>
      </c>
      <c r="T25">
        <v>2367.13</v>
      </c>
    </row>
    <row r="26" spans="1:21" x14ac:dyDescent="0.25">
      <c r="A26" s="44"/>
      <c r="B26" s="46" t="s">
        <v>425</v>
      </c>
      <c r="C26" s="115">
        <v>0</v>
      </c>
      <c r="D26" s="118">
        <v>0</v>
      </c>
      <c r="E26" s="20">
        <v>0</v>
      </c>
      <c r="F26" s="141">
        <f t="shared" si="1"/>
        <v>0</v>
      </c>
      <c r="G26" s="20">
        <v>0</v>
      </c>
      <c r="H26" s="119">
        <v>0</v>
      </c>
      <c r="I26" s="118">
        <v>0</v>
      </c>
      <c r="J26" s="20">
        <v>0</v>
      </c>
      <c r="K26" s="141">
        <f t="shared" si="2"/>
        <v>0</v>
      </c>
      <c r="L26" s="142">
        <v>0</v>
      </c>
      <c r="M26" s="20">
        <v>0</v>
      </c>
      <c r="N26" s="119">
        <v>0</v>
      </c>
      <c r="O26" s="126" t="s">
        <v>426</v>
      </c>
      <c r="Q26" t="s">
        <v>427</v>
      </c>
      <c r="R26">
        <f>Pasywa!T51</f>
        <v>388608.14999999997</v>
      </c>
    </row>
    <row r="27" spans="1:21" x14ac:dyDescent="0.25">
      <c r="A27" s="44"/>
      <c r="B27" s="46" t="s">
        <v>428</v>
      </c>
      <c r="C27" s="115">
        <v>16261.65</v>
      </c>
      <c r="D27" s="118">
        <v>0</v>
      </c>
      <c r="E27" s="20">
        <v>0</v>
      </c>
      <c r="F27" s="141">
        <f t="shared" si="1"/>
        <v>0</v>
      </c>
      <c r="G27" s="20">
        <v>0</v>
      </c>
      <c r="H27" s="119">
        <v>121000</v>
      </c>
      <c r="I27" s="118">
        <v>0</v>
      </c>
      <c r="J27" s="20">
        <v>0</v>
      </c>
      <c r="K27" s="141">
        <f t="shared" si="2"/>
        <v>0</v>
      </c>
      <c r="L27" s="142">
        <v>0</v>
      </c>
      <c r="M27" s="20">
        <v>0</v>
      </c>
      <c r="N27" s="119">
        <v>0</v>
      </c>
      <c r="O27" s="15" t="s">
        <v>273</v>
      </c>
      <c r="P27" s="85"/>
      <c r="Q27" t="s">
        <v>429</v>
      </c>
    </row>
    <row r="28" spans="1:21" x14ac:dyDescent="0.25">
      <c r="A28" s="44"/>
      <c r="B28" s="46" t="s">
        <v>430</v>
      </c>
      <c r="C28" s="115">
        <v>0</v>
      </c>
      <c r="D28" s="118">
        <v>0</v>
      </c>
      <c r="E28" s="20">
        <v>0</v>
      </c>
      <c r="F28" s="141">
        <f t="shared" si="1"/>
        <v>0</v>
      </c>
      <c r="G28" s="20">
        <v>0</v>
      </c>
      <c r="H28" s="119">
        <v>0</v>
      </c>
      <c r="I28" s="118">
        <v>0</v>
      </c>
      <c r="J28" s="20">
        <v>0</v>
      </c>
      <c r="K28" s="141">
        <f t="shared" si="2"/>
        <v>0</v>
      </c>
      <c r="L28" s="142">
        <v>0</v>
      </c>
      <c r="M28" s="20">
        <v>0</v>
      </c>
      <c r="N28" s="119">
        <f>-Aktywa!AM86</f>
        <v>120000</v>
      </c>
      <c r="O28" s="15"/>
      <c r="P28" s="86"/>
      <c r="Q28" s="15" t="s">
        <v>431</v>
      </c>
      <c r="S28">
        <v>1265.75</v>
      </c>
      <c r="T28">
        <v>1346.3</v>
      </c>
    </row>
    <row r="29" spans="1:21" x14ac:dyDescent="0.25">
      <c r="A29" s="44"/>
      <c r="B29" s="46" t="s">
        <v>432</v>
      </c>
      <c r="C29" s="115">
        <v>0</v>
      </c>
      <c r="D29" s="118">
        <v>0</v>
      </c>
      <c r="E29" s="20">
        <v>0</v>
      </c>
      <c r="F29" s="141">
        <f t="shared" si="1"/>
        <v>0</v>
      </c>
      <c r="G29" s="20">
        <v>0</v>
      </c>
      <c r="H29" s="119">
        <v>0</v>
      </c>
      <c r="I29" s="118">
        <v>0</v>
      </c>
      <c r="J29" s="20">
        <v>0</v>
      </c>
      <c r="K29" s="141">
        <f t="shared" si="2"/>
        <v>0</v>
      </c>
      <c r="L29" s="142">
        <v>0</v>
      </c>
      <c r="M29" s="20">
        <v>0</v>
      </c>
      <c r="N29" s="119">
        <v>0</v>
      </c>
      <c r="P29" s="87"/>
      <c r="Q29" s="15" t="s">
        <v>433</v>
      </c>
      <c r="T29">
        <v>2104.11</v>
      </c>
    </row>
    <row r="30" spans="1:21" x14ac:dyDescent="0.25">
      <c r="A30" s="44"/>
      <c r="B30" s="46" t="s">
        <v>434</v>
      </c>
      <c r="C30" s="115">
        <v>3948.77</v>
      </c>
      <c r="D30" s="118">
        <v>0</v>
      </c>
      <c r="E30" s="20"/>
      <c r="F30" s="141">
        <f t="shared" si="1"/>
        <v>0</v>
      </c>
      <c r="G30" s="20">
        <v>0</v>
      </c>
      <c r="H30" s="119">
        <v>0</v>
      </c>
      <c r="I30" s="118">
        <v>0</v>
      </c>
      <c r="J30" s="20">
        <v>0</v>
      </c>
      <c r="K30" s="141">
        <f t="shared" si="2"/>
        <v>0</v>
      </c>
      <c r="L30" s="142">
        <v>0</v>
      </c>
      <c r="M30" s="20">
        <v>0</v>
      </c>
      <c r="N30" s="119">
        <f>-Aktywa!AM87</f>
        <v>6759.45</v>
      </c>
      <c r="P30" s="86"/>
      <c r="Q30" s="15"/>
    </row>
    <row r="31" spans="1:21" x14ac:dyDescent="0.25">
      <c r="A31" s="44"/>
      <c r="B31" s="46" t="s">
        <v>435</v>
      </c>
      <c r="C31" s="115">
        <v>0</v>
      </c>
      <c r="D31" s="118">
        <v>0</v>
      </c>
      <c r="E31" s="20">
        <v>0</v>
      </c>
      <c r="F31" s="141">
        <f t="shared" si="1"/>
        <v>0</v>
      </c>
      <c r="G31" s="20">
        <v>0</v>
      </c>
      <c r="H31" s="119">
        <v>0</v>
      </c>
      <c r="I31" s="118">
        <v>0</v>
      </c>
      <c r="J31" s="20">
        <v>0</v>
      </c>
      <c r="K31" s="141">
        <f t="shared" si="2"/>
        <v>0</v>
      </c>
      <c r="L31" s="142">
        <v>0</v>
      </c>
      <c r="M31" s="20">
        <v>0</v>
      </c>
      <c r="N31" s="119">
        <v>0</v>
      </c>
      <c r="P31" s="86"/>
      <c r="Q31" s="15"/>
    </row>
    <row r="32" spans="1:21" x14ac:dyDescent="0.25">
      <c r="A32" s="44" t="s">
        <v>47</v>
      </c>
      <c r="B32" s="45" t="s">
        <v>436</v>
      </c>
      <c r="C32" s="115">
        <v>100000</v>
      </c>
      <c r="D32" s="118">
        <v>0</v>
      </c>
      <c r="E32" s="20">
        <v>0</v>
      </c>
      <c r="F32" s="141">
        <f t="shared" si="1"/>
        <v>0</v>
      </c>
      <c r="G32" s="20">
        <v>17000</v>
      </c>
      <c r="H32" s="119">
        <v>0</v>
      </c>
      <c r="I32" s="118">
        <v>0</v>
      </c>
      <c r="J32" s="20">
        <v>0</v>
      </c>
      <c r="K32" s="141">
        <f t="shared" si="2"/>
        <v>0</v>
      </c>
      <c r="L32" s="142">
        <v>0</v>
      </c>
      <c r="M32" s="20">
        <v>0</v>
      </c>
      <c r="N32" s="119">
        <v>0</v>
      </c>
      <c r="Q32" s="15"/>
    </row>
    <row r="33" spans="1:19" x14ac:dyDescent="0.25">
      <c r="A33" s="43" t="s">
        <v>51</v>
      </c>
      <c r="B33" s="42" t="s">
        <v>437</v>
      </c>
      <c r="C33" s="103">
        <f t="shared" ref="C33:N33" si="10">SUM(C34:C36)+C44</f>
        <v>924761.82000000007</v>
      </c>
      <c r="D33" s="116">
        <f t="shared" si="10"/>
        <v>874974.21</v>
      </c>
      <c r="E33" s="21">
        <f t="shared" si="10"/>
        <v>894838.21</v>
      </c>
      <c r="F33" s="141">
        <f t="shared" si="1"/>
        <v>19864</v>
      </c>
      <c r="G33" s="21">
        <f t="shared" si="10"/>
        <v>1147111.3700000001</v>
      </c>
      <c r="H33" s="117">
        <f t="shared" si="10"/>
        <v>1345959.68</v>
      </c>
      <c r="I33" s="116">
        <f>SUM(I34:I36)+I41</f>
        <v>1474194.87</v>
      </c>
      <c r="J33" s="21">
        <f>SUM(J34:J36)+J44</f>
        <v>1617335.6099999999</v>
      </c>
      <c r="K33" s="141">
        <f t="shared" si="2"/>
        <v>143140.73999999976</v>
      </c>
      <c r="L33" s="141">
        <f>SUM(L34:L36)+L44</f>
        <v>143140.74</v>
      </c>
      <c r="M33" s="21">
        <f t="shared" si="10"/>
        <v>100290.74</v>
      </c>
      <c r="N33" s="117">
        <f t="shared" si="10"/>
        <v>1747716.4100000001</v>
      </c>
      <c r="Q33" s="188" t="s">
        <v>3960</v>
      </c>
      <c r="R33" s="188"/>
      <c r="S33" s="190"/>
    </row>
    <row r="34" spans="1:19" x14ac:dyDescent="0.25">
      <c r="A34" s="44" t="s">
        <v>35</v>
      </c>
      <c r="B34" s="45" t="s">
        <v>438</v>
      </c>
      <c r="C34" s="115">
        <v>460162.63</v>
      </c>
      <c r="D34" s="118">
        <v>72188.399999999994</v>
      </c>
      <c r="E34" s="20">
        <v>92052.4</v>
      </c>
      <c r="F34" s="141">
        <f t="shared" si="1"/>
        <v>19864</v>
      </c>
      <c r="G34" s="20">
        <f>Aktywa!V12+Aktywa!V13</f>
        <v>102101.83</v>
      </c>
      <c r="H34" s="119">
        <f>Aktywa!W12+Aktywa!W13</f>
        <v>100628.14</v>
      </c>
      <c r="I34" s="20">
        <f>Aktywa!AB13</f>
        <v>1464194.87</v>
      </c>
      <c r="J34" s="20">
        <f>1608307.15-130971.54</f>
        <v>1477335.6099999999</v>
      </c>
      <c r="K34" s="141">
        <f t="shared" si="2"/>
        <v>13140.739999999758</v>
      </c>
      <c r="L34" s="142">
        <v>13140.74</v>
      </c>
      <c r="M34" s="20">
        <f>Aktywa!Z12+Aktywa!Z13</f>
        <v>100290.74</v>
      </c>
      <c r="N34" s="119">
        <f>Aktywa!AM11+Aktywa!AM15+Aktywa!AM19</f>
        <v>1607716.4100000001</v>
      </c>
      <c r="O34" t="s">
        <v>439</v>
      </c>
      <c r="P34" s="15"/>
      <c r="Q34" s="188" t="s">
        <v>3963</v>
      </c>
      <c r="R34" s="188" t="s">
        <v>3961</v>
      </c>
      <c r="S34" s="190">
        <v>1261.6099999999999</v>
      </c>
    </row>
    <row r="35" spans="1:19" x14ac:dyDescent="0.25">
      <c r="A35" s="44" t="s">
        <v>39</v>
      </c>
      <c r="B35" s="45" t="s">
        <v>440</v>
      </c>
      <c r="C35" s="115">
        <v>0</v>
      </c>
      <c r="D35" s="118">
        <v>0</v>
      </c>
      <c r="E35" s="20">
        <v>0</v>
      </c>
      <c r="F35" s="141">
        <f t="shared" si="1"/>
        <v>0</v>
      </c>
      <c r="G35" s="20">
        <v>0</v>
      </c>
      <c r="H35" s="119">
        <v>0</v>
      </c>
      <c r="I35" s="118">
        <v>0</v>
      </c>
      <c r="J35" s="20">
        <v>0</v>
      </c>
      <c r="K35" s="141">
        <f t="shared" si="2"/>
        <v>0</v>
      </c>
      <c r="L35" s="142">
        <v>0</v>
      </c>
      <c r="M35" s="20">
        <v>0</v>
      </c>
      <c r="N35" s="119">
        <v>0</v>
      </c>
      <c r="P35" s="15"/>
      <c r="Q35" s="188" t="s">
        <v>404</v>
      </c>
      <c r="R35" s="189" t="s">
        <v>3962</v>
      </c>
      <c r="S35" s="190">
        <v>19397.29</v>
      </c>
    </row>
    <row r="36" spans="1:19" x14ac:dyDescent="0.25">
      <c r="A36" s="44" t="s">
        <v>42</v>
      </c>
      <c r="B36" s="45" t="s">
        <v>441</v>
      </c>
      <c r="C36" s="115">
        <f t="shared" ref="C36:N36" si="11">C37+C40</f>
        <v>364599.19</v>
      </c>
      <c r="D36" s="118">
        <f t="shared" si="11"/>
        <v>199946.81</v>
      </c>
      <c r="E36" s="20">
        <f t="shared" si="11"/>
        <v>199946.81</v>
      </c>
      <c r="F36" s="141">
        <f t="shared" si="1"/>
        <v>0</v>
      </c>
      <c r="G36" s="20">
        <f t="shared" si="11"/>
        <v>425170.54</v>
      </c>
      <c r="H36" s="119">
        <f>H37+H40</f>
        <v>1245331.54</v>
      </c>
      <c r="I36" s="118">
        <f t="shared" si="11"/>
        <v>10000</v>
      </c>
      <c r="J36" s="118">
        <f t="shared" si="11"/>
        <v>140000</v>
      </c>
      <c r="K36" s="141">
        <f t="shared" si="2"/>
        <v>130000</v>
      </c>
      <c r="L36" s="143">
        <f t="shared" ref="L36" si="12">L37+L40</f>
        <v>130000</v>
      </c>
      <c r="M36" s="20">
        <f t="shared" si="11"/>
        <v>0</v>
      </c>
      <c r="N36" s="119">
        <f t="shared" si="11"/>
        <v>140000</v>
      </c>
      <c r="P36" s="15"/>
      <c r="Q36" s="188" t="s">
        <v>3472</v>
      </c>
      <c r="R36" s="188" t="s">
        <v>3964</v>
      </c>
      <c r="S36" s="190">
        <v>89440</v>
      </c>
    </row>
    <row r="37" spans="1:19" x14ac:dyDescent="0.25">
      <c r="A37" s="44" t="s">
        <v>57</v>
      </c>
      <c r="B37" s="45" t="s">
        <v>87</v>
      </c>
      <c r="C37" s="115">
        <v>0</v>
      </c>
      <c r="D37" s="118">
        <v>0</v>
      </c>
      <c r="E37" s="20">
        <v>0</v>
      </c>
      <c r="F37" s="141">
        <f t="shared" si="1"/>
        <v>0</v>
      </c>
      <c r="G37" s="20">
        <v>0</v>
      </c>
      <c r="H37" s="119">
        <f>H38+H39</f>
        <v>97000</v>
      </c>
      <c r="I37" s="119">
        <f>I38+I39</f>
        <v>10000</v>
      </c>
      <c r="J37" s="119">
        <f>J38+J39</f>
        <v>20000</v>
      </c>
      <c r="K37" s="141">
        <f t="shared" si="2"/>
        <v>10000</v>
      </c>
      <c r="L37" s="144">
        <f>L38+L39</f>
        <v>10000</v>
      </c>
      <c r="M37" s="20">
        <v>0</v>
      </c>
      <c r="N37" s="119">
        <f>N38+N39</f>
        <v>20000</v>
      </c>
      <c r="Q37" s="188"/>
      <c r="R37" s="188" t="s">
        <v>3966</v>
      </c>
      <c r="S37" s="190">
        <f>SUM(S34:S36)</f>
        <v>110098.9</v>
      </c>
    </row>
    <row r="38" spans="1:19" x14ac:dyDescent="0.25">
      <c r="A38" s="44"/>
      <c r="B38" s="46" t="s">
        <v>442</v>
      </c>
      <c r="C38" s="115">
        <v>0</v>
      </c>
      <c r="D38" s="118">
        <v>0</v>
      </c>
      <c r="E38" s="20">
        <v>0</v>
      </c>
      <c r="F38" s="141">
        <f t="shared" si="1"/>
        <v>0</v>
      </c>
      <c r="G38" s="20">
        <v>0</v>
      </c>
      <c r="H38" s="119">
        <v>97000</v>
      </c>
      <c r="I38" s="118">
        <v>0</v>
      </c>
      <c r="J38" s="20">
        <v>0</v>
      </c>
      <c r="K38" s="141">
        <f t="shared" si="2"/>
        <v>0</v>
      </c>
      <c r="L38" s="142">
        <v>0</v>
      </c>
      <c r="M38" s="20">
        <v>0</v>
      </c>
      <c r="N38" s="119">
        <v>0</v>
      </c>
      <c r="Q38" s="188" t="s">
        <v>3969</v>
      </c>
      <c r="R38" s="188" t="s">
        <v>3965</v>
      </c>
      <c r="S38" s="190">
        <v>85857.01</v>
      </c>
    </row>
    <row r="39" spans="1:19" x14ac:dyDescent="0.25">
      <c r="A39" s="44"/>
      <c r="B39" s="46" t="s">
        <v>443</v>
      </c>
      <c r="C39" s="115"/>
      <c r="D39" s="118"/>
      <c r="E39" s="20"/>
      <c r="F39" s="141">
        <f t="shared" si="1"/>
        <v>0</v>
      </c>
      <c r="G39" s="20"/>
      <c r="H39" s="119">
        <v>0</v>
      </c>
      <c r="I39" s="118">
        <v>10000</v>
      </c>
      <c r="J39" s="20">
        <v>20000</v>
      </c>
      <c r="K39" s="141">
        <f t="shared" si="2"/>
        <v>10000</v>
      </c>
      <c r="L39" s="142">
        <v>10000</v>
      </c>
      <c r="M39" s="20"/>
      <c r="N39" s="119">
        <f>Aktywa!AM81</f>
        <v>20000</v>
      </c>
      <c r="Q39" s="188" t="s">
        <v>3967</v>
      </c>
      <c r="R39" s="188" t="s">
        <v>3968</v>
      </c>
      <c r="S39" s="190">
        <v>5408.55</v>
      </c>
    </row>
    <row r="40" spans="1:19" x14ac:dyDescent="0.25">
      <c r="A40" s="44" t="s">
        <v>60</v>
      </c>
      <c r="B40" s="45" t="s">
        <v>93</v>
      </c>
      <c r="C40" s="115">
        <f t="shared" ref="C40:N40" si="13">SUM(C41:C43)</f>
        <v>364599.19</v>
      </c>
      <c r="D40" s="118">
        <f t="shared" si="13"/>
        <v>199946.81</v>
      </c>
      <c r="E40" s="20">
        <f t="shared" si="13"/>
        <v>199946.81</v>
      </c>
      <c r="F40" s="141">
        <f t="shared" si="1"/>
        <v>0</v>
      </c>
      <c r="G40" s="20">
        <f t="shared" si="13"/>
        <v>425170.54</v>
      </c>
      <c r="H40" s="119">
        <f t="shared" si="13"/>
        <v>1148331.54</v>
      </c>
      <c r="I40" s="118">
        <f>SUM(I41:I43)</f>
        <v>0</v>
      </c>
      <c r="J40" s="20">
        <f t="shared" si="13"/>
        <v>120000</v>
      </c>
      <c r="K40" s="141">
        <f t="shared" si="2"/>
        <v>120000</v>
      </c>
      <c r="L40" s="142">
        <f t="shared" ref="L40" si="14">SUM(L41:L43)</f>
        <v>120000</v>
      </c>
      <c r="M40" s="20">
        <f t="shared" si="13"/>
        <v>0</v>
      </c>
      <c r="N40" s="119">
        <f t="shared" si="13"/>
        <v>120000</v>
      </c>
      <c r="Q40" s="188" t="s">
        <v>3486</v>
      </c>
      <c r="R40" s="188" t="s">
        <v>3970</v>
      </c>
      <c r="S40" s="190">
        <v>6759.45</v>
      </c>
    </row>
    <row r="41" spans="1:19" x14ac:dyDescent="0.25">
      <c r="A41" s="44"/>
      <c r="B41" s="46" t="s">
        <v>442</v>
      </c>
      <c r="C41" s="115">
        <v>364599.19</v>
      </c>
      <c r="D41" s="118">
        <v>199946.81</v>
      </c>
      <c r="E41" s="20">
        <v>199946.81</v>
      </c>
      <c r="F41" s="141">
        <f t="shared" si="1"/>
        <v>0</v>
      </c>
      <c r="G41" s="20">
        <v>425170.54</v>
      </c>
      <c r="H41" s="119">
        <f>723161+425170.54</f>
        <v>1148331.54</v>
      </c>
      <c r="I41" s="118">
        <v>0</v>
      </c>
      <c r="J41" s="20">
        <v>0</v>
      </c>
      <c r="K41" s="141">
        <f t="shared" si="2"/>
        <v>0</v>
      </c>
      <c r="L41" s="142">
        <v>0</v>
      </c>
      <c r="M41" s="20">
        <v>0</v>
      </c>
      <c r="N41" s="119">
        <v>0</v>
      </c>
      <c r="O41" s="127" t="s">
        <v>95</v>
      </c>
      <c r="P41" t="s">
        <v>444</v>
      </c>
      <c r="Q41" s="188" t="s">
        <v>3488</v>
      </c>
      <c r="R41" s="188" t="s">
        <v>3971</v>
      </c>
      <c r="S41" s="190"/>
    </row>
    <row r="42" spans="1:19" x14ac:dyDescent="0.25">
      <c r="A42" s="44"/>
      <c r="B42" s="46" t="s">
        <v>443</v>
      </c>
      <c r="C42" s="115">
        <v>0</v>
      </c>
      <c r="D42" s="118">
        <v>0</v>
      </c>
      <c r="E42" s="20">
        <v>0</v>
      </c>
      <c r="F42" s="141">
        <f t="shared" si="1"/>
        <v>0</v>
      </c>
      <c r="G42" s="20">
        <v>0</v>
      </c>
      <c r="H42" s="119">
        <v>0</v>
      </c>
      <c r="I42" s="118">
        <v>0</v>
      </c>
      <c r="J42" s="20">
        <v>120000</v>
      </c>
      <c r="K42" s="141">
        <f t="shared" si="2"/>
        <v>120000</v>
      </c>
      <c r="L42" s="142">
        <v>120000</v>
      </c>
      <c r="M42" s="20">
        <v>0</v>
      </c>
      <c r="N42" s="119">
        <f>Aktywa!AM82</f>
        <v>120000</v>
      </c>
      <c r="O42" t="s">
        <v>445</v>
      </c>
      <c r="Q42" s="188"/>
      <c r="R42" s="188" t="s">
        <v>3966</v>
      </c>
      <c r="S42" s="190">
        <f>SUM(S38:S41)</f>
        <v>98025.01</v>
      </c>
    </row>
    <row r="43" spans="1:19" x14ac:dyDescent="0.25">
      <c r="A43" s="44"/>
      <c r="B43" s="46" t="s">
        <v>446</v>
      </c>
      <c r="C43" s="115">
        <v>0</v>
      </c>
      <c r="D43" s="118">
        <v>0</v>
      </c>
      <c r="E43" s="20">
        <v>0</v>
      </c>
      <c r="F43" s="141">
        <f t="shared" si="1"/>
        <v>0</v>
      </c>
      <c r="G43" s="20">
        <v>0</v>
      </c>
      <c r="H43" s="119">
        <v>0</v>
      </c>
      <c r="I43" s="118">
        <v>0</v>
      </c>
      <c r="J43" s="20">
        <v>0</v>
      </c>
      <c r="K43" s="141">
        <f t="shared" si="2"/>
        <v>0</v>
      </c>
      <c r="L43" s="142">
        <v>0</v>
      </c>
      <c r="M43" s="20">
        <v>0</v>
      </c>
      <c r="N43" s="119">
        <v>0</v>
      </c>
      <c r="Q43" s="188"/>
      <c r="R43" s="188" t="s">
        <v>3966</v>
      </c>
      <c r="S43" s="190">
        <f>S37-S42</f>
        <v>12073.89</v>
      </c>
    </row>
    <row r="44" spans="1:19" x14ac:dyDescent="0.25">
      <c r="A44" s="44" t="s">
        <v>47</v>
      </c>
      <c r="B44" s="45" t="s">
        <v>447</v>
      </c>
      <c r="C44" s="115">
        <v>100000</v>
      </c>
      <c r="D44" s="118">
        <f>Aktywa!D33+R6</f>
        <v>602839</v>
      </c>
      <c r="E44" s="20">
        <f>Aktywa!E33</f>
        <v>602839</v>
      </c>
      <c r="F44" s="141">
        <f t="shared" si="1"/>
        <v>0</v>
      </c>
      <c r="G44" s="20">
        <f>602839+17000</f>
        <v>619839</v>
      </c>
      <c r="H44" s="119">
        <v>0</v>
      </c>
      <c r="I44" s="118">
        <v>0</v>
      </c>
      <c r="J44" s="20">
        <v>0</v>
      </c>
      <c r="K44" s="141">
        <f t="shared" si="2"/>
        <v>0</v>
      </c>
      <c r="L44" s="142">
        <v>0</v>
      </c>
      <c r="M44" s="20">
        <v>0</v>
      </c>
      <c r="N44" s="119">
        <v>0</v>
      </c>
      <c r="Q44" s="188"/>
      <c r="R44" s="188"/>
      <c r="S44" s="190">
        <f>S43-N9</f>
        <v>-1.4551915228366852E-11</v>
      </c>
    </row>
    <row r="45" spans="1:19" x14ac:dyDescent="0.25">
      <c r="A45" s="43" t="s">
        <v>77</v>
      </c>
      <c r="B45" s="42" t="s">
        <v>448</v>
      </c>
      <c r="C45" s="103">
        <f t="shared" ref="C45:N45" si="15">C19-C33</f>
        <v>-690185.03</v>
      </c>
      <c r="D45" s="116">
        <f t="shared" si="15"/>
        <v>-488817.64999999997</v>
      </c>
      <c r="E45" s="21">
        <f t="shared" si="15"/>
        <v>-283409.19999999995</v>
      </c>
      <c r="F45" s="141">
        <f t="shared" si="1"/>
        <v>205408.45</v>
      </c>
      <c r="G45" s="21">
        <f t="shared" si="15"/>
        <v>-514227.07000000007</v>
      </c>
      <c r="H45" s="117">
        <f t="shared" si="15"/>
        <v>-583920.91999999993</v>
      </c>
      <c r="I45" s="116">
        <f t="shared" si="15"/>
        <v>-1474194.87</v>
      </c>
      <c r="J45" s="21">
        <f>J19-J33</f>
        <v>-1617335.6099999999</v>
      </c>
      <c r="K45" s="141">
        <f t="shared" si="2"/>
        <v>-143140.73999999976</v>
      </c>
      <c r="L45" s="141">
        <f>L19-L33</f>
        <v>-143140.74</v>
      </c>
      <c r="M45" s="21">
        <f t="shared" si="15"/>
        <v>-100290.74</v>
      </c>
      <c r="N45" s="117">
        <f t="shared" si="15"/>
        <v>-1604253.7200000002</v>
      </c>
    </row>
    <row r="46" spans="1:19" x14ac:dyDescent="0.25">
      <c r="A46" s="43" t="s">
        <v>138</v>
      </c>
      <c r="B46" s="42" t="s">
        <v>449</v>
      </c>
      <c r="C46" s="103">
        <v>0</v>
      </c>
      <c r="D46" s="116">
        <v>0</v>
      </c>
      <c r="E46" s="21">
        <v>0</v>
      </c>
      <c r="F46" s="141">
        <f t="shared" si="1"/>
        <v>0</v>
      </c>
      <c r="G46" s="21">
        <v>0</v>
      </c>
      <c r="H46" s="117">
        <v>0</v>
      </c>
      <c r="I46" s="116">
        <v>0</v>
      </c>
      <c r="J46" s="21">
        <v>0</v>
      </c>
      <c r="K46" s="141">
        <f t="shared" si="2"/>
        <v>0</v>
      </c>
      <c r="L46" s="141">
        <v>0</v>
      </c>
      <c r="M46" s="21">
        <v>0</v>
      </c>
      <c r="N46" s="117">
        <v>0</v>
      </c>
      <c r="S46" s="15"/>
    </row>
    <row r="47" spans="1:19" x14ac:dyDescent="0.25">
      <c r="A47" s="43" t="s">
        <v>30</v>
      </c>
      <c r="B47" s="42" t="s">
        <v>412</v>
      </c>
      <c r="C47" s="103">
        <f t="shared" ref="C47:N47" si="16">SUM(C48:C51)</f>
        <v>0</v>
      </c>
      <c r="D47" s="116">
        <f t="shared" si="16"/>
        <v>358438.36</v>
      </c>
      <c r="E47" s="21">
        <f t="shared" si="16"/>
        <v>368036.99</v>
      </c>
      <c r="F47" s="141">
        <f t="shared" si="1"/>
        <v>9598.6300000000047</v>
      </c>
      <c r="G47" s="21">
        <f t="shared" si="16"/>
        <v>377741.1</v>
      </c>
      <c r="H47" s="117">
        <f t="shared" si="16"/>
        <v>350000</v>
      </c>
      <c r="I47" s="116">
        <f t="shared" si="16"/>
        <v>1478798.23</v>
      </c>
      <c r="J47" s="21">
        <f t="shared" si="16"/>
        <v>1588608.15</v>
      </c>
      <c r="K47" s="141">
        <f t="shared" si="2"/>
        <v>109809.91999999993</v>
      </c>
      <c r="L47" s="141">
        <f t="shared" ref="L47" si="17">SUM(L48:L51)</f>
        <v>0</v>
      </c>
      <c r="M47" s="21">
        <f t="shared" si="16"/>
        <v>0</v>
      </c>
      <c r="N47" s="117">
        <f t="shared" si="16"/>
        <v>1342000.29</v>
      </c>
    </row>
    <row r="48" spans="1:19" ht="25.5" x14ac:dyDescent="0.25">
      <c r="A48" s="44" t="s">
        <v>35</v>
      </c>
      <c r="B48" s="45" t="s">
        <v>450</v>
      </c>
      <c r="C48" s="115">
        <v>0</v>
      </c>
      <c r="D48" s="118">
        <v>0</v>
      </c>
      <c r="E48" s="20">
        <v>0</v>
      </c>
      <c r="F48" s="141">
        <f t="shared" si="1"/>
        <v>0</v>
      </c>
      <c r="G48" s="20">
        <v>0</v>
      </c>
      <c r="H48" s="119">
        <v>0</v>
      </c>
      <c r="I48" s="118">
        <v>0</v>
      </c>
      <c r="J48" s="20">
        <v>0</v>
      </c>
      <c r="K48" s="141">
        <f t="shared" si="2"/>
        <v>0</v>
      </c>
      <c r="L48" s="142">
        <v>0</v>
      </c>
      <c r="M48" s="20">
        <v>0</v>
      </c>
      <c r="N48" s="119">
        <v>0</v>
      </c>
      <c r="Q48" s="127"/>
    </row>
    <row r="49" spans="1:16" x14ac:dyDescent="0.25">
      <c r="A49" s="44" t="s">
        <v>39</v>
      </c>
      <c r="B49" s="45" t="s">
        <v>451</v>
      </c>
      <c r="C49" s="115">
        <v>0</v>
      </c>
      <c r="D49" s="118">
        <v>358438.36</v>
      </c>
      <c r="E49" s="20">
        <v>368036.99</v>
      </c>
      <c r="F49" s="141">
        <f t="shared" si="1"/>
        <v>9598.6300000000047</v>
      </c>
      <c r="G49" s="20">
        <v>377741.1</v>
      </c>
      <c r="H49" s="119">
        <v>350000</v>
      </c>
      <c r="I49" s="118">
        <v>1478798.23</v>
      </c>
      <c r="J49" s="20">
        <f>R22+R23+R24+R25+Pasywa!T51</f>
        <v>1588608.15</v>
      </c>
      <c r="K49" s="141">
        <f t="shared" si="2"/>
        <v>109809.91999999993</v>
      </c>
      <c r="L49" s="142">
        <v>0</v>
      </c>
      <c r="M49" s="20">
        <v>0</v>
      </c>
      <c r="N49" s="119">
        <f>Pasywa!AA64+Pasywa!AA51+Pasywa!AA58+Pasywa!AA61</f>
        <v>1342000.29</v>
      </c>
      <c r="O49" t="s">
        <v>452</v>
      </c>
    </row>
    <row r="50" spans="1:16" x14ac:dyDescent="0.25">
      <c r="A50" s="44" t="s">
        <v>42</v>
      </c>
      <c r="B50" s="45" t="s">
        <v>453</v>
      </c>
      <c r="C50" s="115">
        <v>0</v>
      </c>
      <c r="D50" s="118">
        <v>0</v>
      </c>
      <c r="E50" s="20">
        <v>0</v>
      </c>
      <c r="F50" s="141">
        <f t="shared" si="1"/>
        <v>0</v>
      </c>
      <c r="G50" s="20">
        <v>0</v>
      </c>
      <c r="H50" s="119">
        <v>0</v>
      </c>
      <c r="I50" s="118">
        <v>0</v>
      </c>
      <c r="J50" s="20">
        <v>0</v>
      </c>
      <c r="K50" s="141">
        <f t="shared" si="2"/>
        <v>0</v>
      </c>
      <c r="L50" s="142">
        <v>0</v>
      </c>
      <c r="M50" s="20">
        <v>0</v>
      </c>
      <c r="N50" s="119">
        <v>0</v>
      </c>
    </row>
    <row r="51" spans="1:16" x14ac:dyDescent="0.25">
      <c r="A51" s="44" t="s">
        <v>47</v>
      </c>
      <c r="B51" s="45" t="s">
        <v>454</v>
      </c>
      <c r="C51" s="115">
        <v>0</v>
      </c>
      <c r="D51" s="118">
        <v>0</v>
      </c>
      <c r="E51" s="20">
        <v>0</v>
      </c>
      <c r="F51" s="141">
        <f t="shared" si="1"/>
        <v>0</v>
      </c>
      <c r="G51" s="20">
        <v>0</v>
      </c>
      <c r="H51" s="119">
        <v>0</v>
      </c>
      <c r="I51" s="118">
        <v>0</v>
      </c>
      <c r="J51" s="20">
        <v>0</v>
      </c>
      <c r="K51" s="141">
        <f t="shared" si="2"/>
        <v>0</v>
      </c>
      <c r="L51" s="142">
        <v>0</v>
      </c>
      <c r="M51" s="20">
        <v>0</v>
      </c>
      <c r="N51" s="119">
        <v>0</v>
      </c>
    </row>
    <row r="52" spans="1:16" x14ac:dyDescent="0.25">
      <c r="A52" s="43" t="s">
        <v>51</v>
      </c>
      <c r="B52" s="42" t="s">
        <v>437</v>
      </c>
      <c r="C52" s="103">
        <f t="shared" ref="C52:N52" si="18">SUM(C53:C61)</f>
        <v>240000</v>
      </c>
      <c r="D52" s="116">
        <f t="shared" si="18"/>
        <v>0</v>
      </c>
      <c r="E52" s="21">
        <f t="shared" si="18"/>
        <v>0</v>
      </c>
      <c r="F52" s="141">
        <f t="shared" si="1"/>
        <v>0</v>
      </c>
      <c r="G52" s="21">
        <f t="shared" si="18"/>
        <v>0</v>
      </c>
      <c r="H52" s="117">
        <f t="shared" si="18"/>
        <v>675128.77</v>
      </c>
      <c r="I52" s="116">
        <f t="shared" si="18"/>
        <v>1146.3499999999999</v>
      </c>
      <c r="J52" s="21">
        <f t="shared" si="18"/>
        <v>219041.47</v>
      </c>
      <c r="K52" s="141">
        <f t="shared" si="2"/>
        <v>217895.12</v>
      </c>
      <c r="L52" s="141">
        <f>SUM(L53:L61)</f>
        <v>217524.78</v>
      </c>
      <c r="M52" s="21">
        <f t="shared" si="18"/>
        <v>5000</v>
      </c>
      <c r="N52" s="117">
        <f t="shared" si="18"/>
        <v>326290.33999999997</v>
      </c>
    </row>
    <row r="53" spans="1:16" x14ac:dyDescent="0.25">
      <c r="A53" s="44" t="s">
        <v>35</v>
      </c>
      <c r="B53" s="45" t="s">
        <v>455</v>
      </c>
      <c r="C53" s="115">
        <v>0</v>
      </c>
      <c r="D53" s="118">
        <v>0</v>
      </c>
      <c r="E53" s="20">
        <v>0</v>
      </c>
      <c r="F53" s="141">
        <f t="shared" si="1"/>
        <v>0</v>
      </c>
      <c r="G53" s="20">
        <v>0</v>
      </c>
      <c r="H53" s="119">
        <v>0</v>
      </c>
      <c r="I53" s="118">
        <v>0</v>
      </c>
      <c r="J53" s="20">
        <v>0</v>
      </c>
      <c r="K53" s="141">
        <f t="shared" si="2"/>
        <v>0</v>
      </c>
      <c r="L53" s="142">
        <v>0</v>
      </c>
      <c r="M53" s="20">
        <v>0</v>
      </c>
      <c r="N53" s="119">
        <v>0</v>
      </c>
    </row>
    <row r="54" spans="1:16" x14ac:dyDescent="0.25">
      <c r="A54" s="44" t="s">
        <v>39</v>
      </c>
      <c r="B54" s="45" t="s">
        <v>456</v>
      </c>
      <c r="C54" s="115">
        <v>240000</v>
      </c>
      <c r="D54" s="118">
        <v>0</v>
      </c>
      <c r="E54" s="20">
        <v>0</v>
      </c>
      <c r="F54" s="141">
        <f t="shared" si="1"/>
        <v>0</v>
      </c>
      <c r="G54" s="20">
        <v>0</v>
      </c>
      <c r="H54" s="119">
        <v>288000</v>
      </c>
      <c r="I54" s="118">
        <v>0</v>
      </c>
      <c r="J54" s="20">
        <v>0</v>
      </c>
      <c r="K54" s="141">
        <f t="shared" si="2"/>
        <v>0</v>
      </c>
      <c r="L54" s="142">
        <v>0</v>
      </c>
      <c r="M54" s="20">
        <v>0</v>
      </c>
      <c r="N54" s="119">
        <v>0</v>
      </c>
      <c r="P54" s="15"/>
    </row>
    <row r="55" spans="1:16" x14ac:dyDescent="0.25">
      <c r="A55" s="44" t="s">
        <v>42</v>
      </c>
      <c r="B55" s="45" t="s">
        <v>457</v>
      </c>
      <c r="C55" s="115">
        <v>0</v>
      </c>
      <c r="D55" s="118">
        <v>0</v>
      </c>
      <c r="E55" s="20">
        <v>0</v>
      </c>
      <c r="F55" s="141">
        <f t="shared" si="1"/>
        <v>0</v>
      </c>
      <c r="G55" s="20">
        <v>0</v>
      </c>
      <c r="H55" s="119">
        <v>0</v>
      </c>
      <c r="I55" s="118">
        <v>0</v>
      </c>
      <c r="J55" s="20">
        <v>0</v>
      </c>
      <c r="K55" s="141">
        <f t="shared" si="2"/>
        <v>0</v>
      </c>
      <c r="L55" s="142">
        <v>0</v>
      </c>
      <c r="M55" s="20">
        <v>0</v>
      </c>
      <c r="N55" s="119">
        <v>0</v>
      </c>
    </row>
    <row r="56" spans="1:16" x14ac:dyDescent="0.25">
      <c r="A56" s="44" t="s">
        <v>47</v>
      </c>
      <c r="B56" s="45" t="s">
        <v>458</v>
      </c>
      <c r="C56" s="115">
        <v>0</v>
      </c>
      <c r="D56" s="118">
        <v>0</v>
      </c>
      <c r="E56" s="20">
        <v>0</v>
      </c>
      <c r="F56" s="21">
        <f t="shared" si="1"/>
        <v>0</v>
      </c>
      <c r="G56" s="20">
        <v>0</v>
      </c>
      <c r="H56" s="119">
        <v>350000</v>
      </c>
      <c r="I56" s="118">
        <v>0</v>
      </c>
      <c r="J56" s="20">
        <v>200000</v>
      </c>
      <c r="K56" s="21">
        <f t="shared" si="2"/>
        <v>200000</v>
      </c>
      <c r="L56" s="20">
        <f>200000</f>
        <v>200000</v>
      </c>
      <c r="M56" s="20">
        <v>5000</v>
      </c>
      <c r="N56" s="119">
        <f>-(Pasywa!AA66+Pasywa!AA53+Pasywa!AA60)</f>
        <v>260902.28</v>
      </c>
      <c r="P56" s="15"/>
    </row>
    <row r="57" spans="1:16" x14ac:dyDescent="0.25">
      <c r="A57" s="44" t="s">
        <v>107</v>
      </c>
      <c r="B57" s="45" t="s">
        <v>459</v>
      </c>
      <c r="C57" s="115">
        <v>0</v>
      </c>
      <c r="D57" s="118">
        <v>0</v>
      </c>
      <c r="E57" s="20">
        <v>0</v>
      </c>
      <c r="F57" s="141">
        <f t="shared" si="1"/>
        <v>0</v>
      </c>
      <c r="G57" s="20">
        <v>0</v>
      </c>
      <c r="H57" s="119">
        <v>0</v>
      </c>
      <c r="I57" s="118">
        <v>0</v>
      </c>
      <c r="J57" s="20">
        <v>0</v>
      </c>
      <c r="K57" s="141">
        <f t="shared" si="2"/>
        <v>0</v>
      </c>
      <c r="L57" s="142">
        <v>0</v>
      </c>
      <c r="M57" s="20">
        <v>0</v>
      </c>
      <c r="N57" s="119">
        <v>0</v>
      </c>
    </row>
    <row r="58" spans="1:16" x14ac:dyDescent="0.25">
      <c r="A58" s="44" t="s">
        <v>365</v>
      </c>
      <c r="B58" s="45" t="s">
        <v>460</v>
      </c>
      <c r="C58" s="115">
        <v>0</v>
      </c>
      <c r="D58" s="118">
        <v>0</v>
      </c>
      <c r="E58" s="20">
        <v>0</v>
      </c>
      <c r="F58" s="141">
        <f t="shared" si="1"/>
        <v>0</v>
      </c>
      <c r="G58" s="20">
        <v>0</v>
      </c>
      <c r="H58" s="119">
        <v>0</v>
      </c>
      <c r="I58" s="118">
        <v>0</v>
      </c>
      <c r="J58" s="20">
        <v>0</v>
      </c>
      <c r="K58" s="141">
        <f t="shared" si="2"/>
        <v>0</v>
      </c>
      <c r="L58" s="142">
        <v>0</v>
      </c>
      <c r="M58" s="20">
        <v>0</v>
      </c>
      <c r="N58" s="119">
        <v>0</v>
      </c>
    </row>
    <row r="59" spans="1:16" x14ac:dyDescent="0.25">
      <c r="A59" s="44" t="s">
        <v>396</v>
      </c>
      <c r="B59" s="45" t="s">
        <v>461</v>
      </c>
      <c r="C59" s="115">
        <v>0</v>
      </c>
      <c r="D59" s="118">
        <v>0</v>
      </c>
      <c r="E59" s="20">
        <v>0</v>
      </c>
      <c r="F59" s="141">
        <f t="shared" si="1"/>
        <v>0</v>
      </c>
      <c r="G59" s="20">
        <v>0</v>
      </c>
      <c r="H59" s="119">
        <v>0</v>
      </c>
      <c r="I59" s="118">
        <v>0</v>
      </c>
      <c r="J59" s="20">
        <f>4672.18</f>
        <v>4672.18</v>
      </c>
      <c r="K59" s="141">
        <f t="shared" si="2"/>
        <v>4672.18</v>
      </c>
      <c r="L59" s="142">
        <f>4672.18</f>
        <v>4672.18</v>
      </c>
      <c r="M59" s="20">
        <v>0</v>
      </c>
      <c r="N59" s="119">
        <f>Pasywa!K53</f>
        <v>38986.69</v>
      </c>
    </row>
    <row r="60" spans="1:16" x14ac:dyDescent="0.25">
      <c r="A60" s="44" t="s">
        <v>398</v>
      </c>
      <c r="B60" s="45" t="s">
        <v>462</v>
      </c>
      <c r="C60" s="115">
        <v>0</v>
      </c>
      <c r="D60" s="118">
        <v>0</v>
      </c>
      <c r="E60" s="20">
        <v>0</v>
      </c>
      <c r="F60" s="141">
        <f t="shared" si="1"/>
        <v>0</v>
      </c>
      <c r="G60" s="20">
        <v>0</v>
      </c>
      <c r="H60" s="119">
        <v>37128.769999999997</v>
      </c>
      <c r="I60" s="118">
        <v>1146.3499999999999</v>
      </c>
      <c r="J60" s="20">
        <f>S15+S16+S17</f>
        <v>14369.29</v>
      </c>
      <c r="K60" s="141">
        <f t="shared" si="2"/>
        <v>13222.94</v>
      </c>
      <c r="L60" s="142">
        <f>U15+U16+U17</f>
        <v>12852.6</v>
      </c>
      <c r="M60" s="20">
        <v>0</v>
      </c>
      <c r="N60" s="119">
        <f>-Pasywa!AA54+S34+S35</f>
        <v>26401.370000000003</v>
      </c>
      <c r="O60" t="s">
        <v>283</v>
      </c>
    </row>
    <row r="61" spans="1:16" x14ac:dyDescent="0.25">
      <c r="A61" s="44" t="s">
        <v>401</v>
      </c>
      <c r="B61" s="45" t="s">
        <v>463</v>
      </c>
      <c r="C61" s="115">
        <v>0</v>
      </c>
      <c r="D61" s="118">
        <v>0</v>
      </c>
      <c r="E61" s="20">
        <v>0</v>
      </c>
      <c r="F61" s="141">
        <f t="shared" si="1"/>
        <v>0</v>
      </c>
      <c r="G61" s="20">
        <v>0</v>
      </c>
      <c r="H61" s="119">
        <v>0</v>
      </c>
      <c r="I61" s="118">
        <v>0</v>
      </c>
      <c r="J61" s="20">
        <v>0</v>
      </c>
      <c r="K61" s="141">
        <f t="shared" si="2"/>
        <v>0</v>
      </c>
      <c r="L61" s="142">
        <v>0</v>
      </c>
      <c r="M61" s="20">
        <v>0</v>
      </c>
      <c r="N61" s="119">
        <v>0</v>
      </c>
    </row>
    <row r="62" spans="1:16" x14ac:dyDescent="0.25">
      <c r="A62" s="43" t="s">
        <v>77</v>
      </c>
      <c r="B62" s="42" t="s">
        <v>464</v>
      </c>
      <c r="C62" s="103">
        <f t="shared" ref="C62:N62" si="19">C47-C52</f>
        <v>-240000</v>
      </c>
      <c r="D62" s="116">
        <f t="shared" si="19"/>
        <v>358438.36</v>
      </c>
      <c r="E62" s="21">
        <f t="shared" si="19"/>
        <v>368036.99</v>
      </c>
      <c r="F62" s="141">
        <f t="shared" si="1"/>
        <v>9598.6300000000047</v>
      </c>
      <c r="G62" s="21">
        <f t="shared" si="19"/>
        <v>377741.1</v>
      </c>
      <c r="H62" s="117">
        <f t="shared" si="19"/>
        <v>-325128.77</v>
      </c>
      <c r="I62" s="116">
        <f t="shared" si="19"/>
        <v>1477651.88</v>
      </c>
      <c r="J62" s="21">
        <f t="shared" si="19"/>
        <v>1369566.68</v>
      </c>
      <c r="K62" s="141">
        <f t="shared" si="2"/>
        <v>-108085.19999999995</v>
      </c>
      <c r="L62" s="141">
        <f>L47-L52</f>
        <v>-217524.78</v>
      </c>
      <c r="M62" s="21">
        <f t="shared" si="19"/>
        <v>-5000</v>
      </c>
      <c r="N62" s="117">
        <f t="shared" si="19"/>
        <v>1015709.9500000001</v>
      </c>
    </row>
    <row r="63" spans="1:16" x14ac:dyDescent="0.25">
      <c r="A63" s="43" t="s">
        <v>140</v>
      </c>
      <c r="B63" s="42" t="s">
        <v>465</v>
      </c>
      <c r="C63" s="103">
        <f t="shared" ref="C63:N63" si="20">C62+C45+C17</f>
        <v>-481424.82999999996</v>
      </c>
      <c r="D63" s="116">
        <f t="shared" si="20"/>
        <v>595294.09999999986</v>
      </c>
      <c r="E63" s="21">
        <f t="shared" si="20"/>
        <v>776630.78000000049</v>
      </c>
      <c r="F63" s="141">
        <f t="shared" si="1"/>
        <v>181336.68000000063</v>
      </c>
      <c r="G63" s="21">
        <f t="shared" si="20"/>
        <v>565425.79999999923</v>
      </c>
      <c r="H63" s="117">
        <f t="shared" si="20"/>
        <v>-343595.87999999954</v>
      </c>
      <c r="I63" s="116">
        <f>I62+I45+I17</f>
        <v>-80889.090000000404</v>
      </c>
      <c r="J63" s="21">
        <f>J62+J45+J17</f>
        <v>74483.570000000123</v>
      </c>
      <c r="K63" s="141">
        <f t="shared" si="2"/>
        <v>155372.66000000053</v>
      </c>
      <c r="L63" s="141">
        <f>L62+L45+L17</f>
        <v>19109.540000000503</v>
      </c>
      <c r="M63" s="21">
        <f t="shared" si="20"/>
        <v>324959.56000000006</v>
      </c>
      <c r="N63" s="117">
        <f t="shared" si="20"/>
        <v>-42922.95993983245</v>
      </c>
    </row>
    <row r="64" spans="1:16" x14ac:dyDescent="0.25">
      <c r="A64" s="43" t="s">
        <v>258</v>
      </c>
      <c r="B64" s="42" t="s">
        <v>466</v>
      </c>
      <c r="C64" s="103">
        <v>-481424.83</v>
      </c>
      <c r="D64" s="116">
        <f>Aktywa!D89-Aktywa!C89</f>
        <v>282744.62</v>
      </c>
      <c r="E64" s="21">
        <f>Aktywa!E89-Aktywa!C89</f>
        <v>776733.78</v>
      </c>
      <c r="F64" s="141">
        <f t="shared" si="1"/>
        <v>493989.16000000003</v>
      </c>
      <c r="G64" s="21">
        <f>Aktywa!F89-Aktywa!C89</f>
        <v>565425.80000000005</v>
      </c>
      <c r="H64" s="117">
        <f>Aktywa!G89-Aktywa!C89</f>
        <v>-343595.88</v>
      </c>
      <c r="I64" s="116">
        <f>Aktywa!H89-Aktywa!G89</f>
        <v>-53364.43</v>
      </c>
      <c r="J64" s="21">
        <f>Aktywa!I89-Aktywa!G89</f>
        <v>-34556.240000000005</v>
      </c>
      <c r="K64" s="141">
        <f t="shared" si="2"/>
        <v>18808.189999999995</v>
      </c>
      <c r="L64" s="141">
        <f>Aktywa!I89-Aktywa!H89</f>
        <v>18808.189999999999</v>
      </c>
      <c r="M64" s="21">
        <f>Aktywa!J89-Aktywa!G89</f>
        <v>-47780.5</v>
      </c>
      <c r="N64" s="117">
        <f>Aktywa!K89-Aktywa!G89</f>
        <v>-42922.96</v>
      </c>
    </row>
    <row r="65" spans="1:16" x14ac:dyDescent="0.25">
      <c r="A65" s="44"/>
      <c r="B65" s="46" t="s">
        <v>467</v>
      </c>
      <c r="C65" s="115">
        <v>0</v>
      </c>
      <c r="D65" s="118">
        <v>0</v>
      </c>
      <c r="E65" s="20">
        <v>0</v>
      </c>
      <c r="F65" s="141">
        <f t="shared" si="1"/>
        <v>0</v>
      </c>
      <c r="G65" s="20">
        <v>0</v>
      </c>
      <c r="H65" s="119">
        <v>0</v>
      </c>
      <c r="I65" s="118">
        <v>0</v>
      </c>
      <c r="J65" s="20">
        <v>0</v>
      </c>
      <c r="K65" s="141">
        <f t="shared" si="2"/>
        <v>0</v>
      </c>
      <c r="L65" s="142">
        <v>0</v>
      </c>
      <c r="M65" s="20">
        <v>0</v>
      </c>
      <c r="N65" s="119">
        <v>0</v>
      </c>
    </row>
    <row r="66" spans="1:16" x14ac:dyDescent="0.25">
      <c r="A66" s="43" t="s">
        <v>265</v>
      </c>
      <c r="B66" s="42" t="s">
        <v>468</v>
      </c>
      <c r="C66" s="103">
        <v>886338.57</v>
      </c>
      <c r="D66" s="116">
        <v>404913.74</v>
      </c>
      <c r="E66" s="21">
        <f>C67</f>
        <v>404913.74</v>
      </c>
      <c r="F66" s="141">
        <f t="shared" si="1"/>
        <v>0</v>
      </c>
      <c r="G66" s="21">
        <f>C67</f>
        <v>404913.74</v>
      </c>
      <c r="H66" s="117">
        <f>C67</f>
        <v>404913.74</v>
      </c>
      <c r="I66" s="116">
        <f>H67</f>
        <v>61317.860000000452</v>
      </c>
      <c r="J66" s="116">
        <f>H67</f>
        <v>61317.860000000452</v>
      </c>
      <c r="K66" s="141">
        <f t="shared" si="2"/>
        <v>0</v>
      </c>
      <c r="L66" s="145">
        <f>I67</f>
        <v>-19571.229999999952</v>
      </c>
      <c r="M66" s="21">
        <f>H67</f>
        <v>61317.860000000452</v>
      </c>
      <c r="N66" s="117">
        <f>H67</f>
        <v>61317.860000000452</v>
      </c>
    </row>
    <row r="67" spans="1:16" x14ac:dyDescent="0.25">
      <c r="A67" s="43" t="s">
        <v>267</v>
      </c>
      <c r="B67" s="42" t="s">
        <v>469</v>
      </c>
      <c r="C67" s="103">
        <f t="shared" ref="C67:N67" si="21">C66+C63</f>
        <v>404913.74</v>
      </c>
      <c r="D67" s="116">
        <f t="shared" si="21"/>
        <v>1000207.8399999999</v>
      </c>
      <c r="E67" s="21">
        <f t="shared" si="21"/>
        <v>1181544.5200000005</v>
      </c>
      <c r="F67" s="141">
        <f t="shared" si="1"/>
        <v>181336.68000000063</v>
      </c>
      <c r="G67" s="21">
        <f t="shared" si="21"/>
        <v>970339.53999999922</v>
      </c>
      <c r="H67" s="117">
        <f t="shared" si="21"/>
        <v>61317.860000000452</v>
      </c>
      <c r="I67" s="116">
        <f>I66+I63</f>
        <v>-19571.229999999952</v>
      </c>
      <c r="J67" s="21">
        <f>J66+J63</f>
        <v>135801.43000000058</v>
      </c>
      <c r="K67" s="141">
        <f t="shared" si="2"/>
        <v>155372.66000000053</v>
      </c>
      <c r="L67" s="141">
        <f>L66+L63</f>
        <v>-461.68999999944936</v>
      </c>
      <c r="M67" s="21">
        <f>M66+M63</f>
        <v>386277.42000000051</v>
      </c>
      <c r="N67" s="117">
        <f t="shared" si="21"/>
        <v>18394.900060168002</v>
      </c>
      <c r="O67" s="15"/>
      <c r="P67" s="15"/>
    </row>
    <row r="68" spans="1:16" ht="15.75" thickBot="1" x14ac:dyDescent="0.3">
      <c r="A68" s="44"/>
      <c r="B68" s="46" t="s">
        <v>470</v>
      </c>
      <c r="C68" s="115">
        <v>0</v>
      </c>
      <c r="D68" s="120">
        <v>0</v>
      </c>
      <c r="E68" s="121">
        <v>0</v>
      </c>
      <c r="F68" s="141">
        <f t="shared" si="1"/>
        <v>0</v>
      </c>
      <c r="G68" s="121">
        <v>0</v>
      </c>
      <c r="H68" s="122">
        <v>0</v>
      </c>
      <c r="I68" s="120">
        <v>0</v>
      </c>
      <c r="J68" s="121">
        <v>0</v>
      </c>
      <c r="K68" s="141">
        <f t="shared" si="2"/>
        <v>0</v>
      </c>
      <c r="L68" s="146">
        <v>0</v>
      </c>
      <c r="M68" s="121">
        <v>0</v>
      </c>
      <c r="N68" s="122">
        <v>0</v>
      </c>
      <c r="O68" s="15"/>
      <c r="P68" s="15"/>
    </row>
    <row r="69" spans="1:16" x14ac:dyDescent="0.25">
      <c r="P69" s="15"/>
    </row>
    <row r="70" spans="1:16" x14ac:dyDescent="0.25">
      <c r="B70" s="49" t="s">
        <v>205</v>
      </c>
      <c r="C70" s="50">
        <f>Aktywa!C88-C67</f>
        <v>0</v>
      </c>
      <c r="D70" s="50">
        <f>Aktywa!D88-D67</f>
        <v>-312549.47999999986</v>
      </c>
      <c r="E70" s="50">
        <f>Aktywa!E88-E67</f>
        <v>102.99999999953434</v>
      </c>
      <c r="F70" s="50"/>
      <c r="G70" s="50">
        <f>Aktywa!F88-G67</f>
        <v>0</v>
      </c>
      <c r="H70" s="50">
        <f>Aktywa!G88-H67</f>
        <v>-4.5110937207937241E-10</v>
      </c>
      <c r="I70" s="50">
        <f>Aktywa!H88-I67</f>
        <v>27524.659999999953</v>
      </c>
      <c r="J70" s="50">
        <f>Aktywa!I88-J67</f>
        <v>-109039.81000000058</v>
      </c>
      <c r="K70" s="50"/>
      <c r="L70" s="50">
        <f>Aktywa!I88-L67</f>
        <v>27223.309999999448</v>
      </c>
      <c r="M70" s="50">
        <f>Aktywa!J88-M67</f>
        <v>-372740.06000000052</v>
      </c>
      <c r="N70" s="50">
        <f>Aktywa!K88-N67</f>
        <v>-6.0168000345584005E-5</v>
      </c>
      <c r="O70" s="15"/>
      <c r="P70" s="15"/>
    </row>
    <row r="71" spans="1:16" x14ac:dyDescent="0.25">
      <c r="D71" s="50"/>
      <c r="E71" s="50"/>
      <c r="F71" s="50"/>
      <c r="G71" s="50"/>
      <c r="H71" s="50"/>
      <c r="I71" s="50"/>
      <c r="J71" s="50"/>
      <c r="K71" s="50"/>
      <c r="L71" s="50"/>
      <c r="M71" s="50"/>
      <c r="O71" s="15"/>
    </row>
    <row r="72" spans="1:16" x14ac:dyDescent="0.25">
      <c r="D72" s="50"/>
      <c r="E72" s="50"/>
      <c r="F72" s="50"/>
      <c r="I72" s="50"/>
      <c r="J72" s="50"/>
      <c r="K72" s="50"/>
      <c r="L72" s="50"/>
      <c r="N72" s="50"/>
      <c r="O72" s="15"/>
    </row>
    <row r="73" spans="1:16" x14ac:dyDescent="0.25">
      <c r="D73" s="50"/>
      <c r="E73" s="50"/>
      <c r="F73" s="50"/>
      <c r="I73" s="50"/>
      <c r="J73" s="50"/>
      <c r="K73" s="50"/>
      <c r="L73" s="50"/>
    </row>
  </sheetData>
  <mergeCells count="2">
    <mergeCell ref="A1:G1"/>
    <mergeCell ref="A2:H2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C6B5-4735-4ABB-916C-E68A81E38306}">
  <dimension ref="A1:O5216"/>
  <sheetViews>
    <sheetView tabSelected="1" topLeftCell="A5161" zoomScale="80" zoomScaleNormal="80" workbookViewId="0">
      <selection activeCell="F5194" sqref="F5194"/>
    </sheetView>
  </sheetViews>
  <sheetFormatPr defaultRowHeight="15" outlineLevelRow="3" x14ac:dyDescent="0.25"/>
  <cols>
    <col min="1" max="1" width="8.42578125" style="196" customWidth="1"/>
    <col min="2" max="2" width="97.140625" style="196" bestFit="1" customWidth="1"/>
    <col min="3" max="3" width="35.140625" style="197" bestFit="1" customWidth="1"/>
    <col min="4" max="4" width="17.140625" style="197" customWidth="1"/>
    <col min="5" max="5" width="20.85546875" customWidth="1"/>
    <col min="6" max="6" width="18.7109375" customWidth="1"/>
    <col min="8" max="8" width="13.42578125" bestFit="1" customWidth="1"/>
    <col min="9" max="9" width="10.85546875" bestFit="1" customWidth="1"/>
    <col min="10" max="10" width="30.5703125" customWidth="1"/>
    <col min="11" max="11" width="18" customWidth="1"/>
    <col min="12" max="12" width="14.85546875" customWidth="1"/>
    <col min="13" max="13" width="15.5703125" customWidth="1"/>
    <col min="15" max="15" width="17.28515625" customWidth="1"/>
  </cols>
  <sheetData>
    <row r="1" spans="1:9" x14ac:dyDescent="0.25">
      <c r="A1" s="194" t="s">
        <v>471</v>
      </c>
      <c r="B1" s="194" t="s">
        <v>472</v>
      </c>
      <c r="C1" s="194" t="s">
        <v>4002</v>
      </c>
      <c r="D1" s="194" t="s">
        <v>4003</v>
      </c>
      <c r="E1" s="195" t="s">
        <v>4004</v>
      </c>
      <c r="F1" s="195" t="s">
        <v>4005</v>
      </c>
    </row>
    <row r="2" spans="1:9" x14ac:dyDescent="0.25">
      <c r="A2" s="196" t="s">
        <v>232</v>
      </c>
      <c r="B2" s="196" t="s">
        <v>231</v>
      </c>
      <c r="C2" s="197">
        <v>183103.1</v>
      </c>
      <c r="D2" s="197">
        <v>0</v>
      </c>
      <c r="E2" s="15">
        <f>C2</f>
        <v>183103.1</v>
      </c>
    </row>
    <row r="3" spans="1:9" outlineLevel="1" x14ac:dyDescent="0.25">
      <c r="A3" s="196" t="s">
        <v>474</v>
      </c>
      <c r="B3" s="196" t="s">
        <v>475</v>
      </c>
      <c r="C3" s="197">
        <v>74289.27</v>
      </c>
      <c r="D3" s="197">
        <v>0</v>
      </c>
      <c r="E3" s="15"/>
    </row>
    <row r="4" spans="1:9" outlineLevel="2" x14ac:dyDescent="0.25">
      <c r="A4" s="196" t="s">
        <v>4006</v>
      </c>
      <c r="B4" s="196" t="s">
        <v>4007</v>
      </c>
      <c r="C4" s="198">
        <v>0</v>
      </c>
      <c r="D4" s="198">
        <v>0</v>
      </c>
      <c r="E4" s="15"/>
    </row>
    <row r="5" spans="1:9" s="202" customFormat="1" outlineLevel="2" x14ac:dyDescent="0.25">
      <c r="A5" s="199" t="s">
        <v>476</v>
      </c>
      <c r="B5" s="199" t="s">
        <v>477</v>
      </c>
      <c r="C5" s="200">
        <v>74289.27</v>
      </c>
      <c r="D5" s="200">
        <v>0</v>
      </c>
      <c r="E5" s="201">
        <f>-C5</f>
        <v>-74289.27</v>
      </c>
      <c r="I5" s="201"/>
    </row>
    <row r="6" spans="1:9" outlineLevel="1" x14ac:dyDescent="0.25">
      <c r="A6" s="196" t="s">
        <v>478</v>
      </c>
      <c r="B6" s="196" t="s">
        <v>479</v>
      </c>
      <c r="C6" s="197">
        <v>108813.83</v>
      </c>
      <c r="D6" s="197">
        <v>0</v>
      </c>
      <c r="E6" s="15"/>
    </row>
    <row r="7" spans="1:9" outlineLevel="2" x14ac:dyDescent="0.25">
      <c r="A7" s="196" t="s">
        <v>4008</v>
      </c>
      <c r="B7" s="196" t="s">
        <v>4007</v>
      </c>
      <c r="C7" s="198">
        <v>0</v>
      </c>
      <c r="D7" s="198">
        <v>0</v>
      </c>
      <c r="E7" s="15"/>
    </row>
    <row r="8" spans="1:9" s="202" customFormat="1" outlineLevel="2" x14ac:dyDescent="0.25">
      <c r="A8" s="199" t="s">
        <v>480</v>
      </c>
      <c r="B8" s="199" t="s">
        <v>477</v>
      </c>
      <c r="C8" s="200">
        <v>108813.83</v>
      </c>
      <c r="D8" s="200">
        <v>0</v>
      </c>
      <c r="E8" s="201">
        <f>-C8</f>
        <v>-108813.83</v>
      </c>
    </row>
    <row r="9" spans="1:9" x14ac:dyDescent="0.25">
      <c r="A9" s="196" t="s">
        <v>234</v>
      </c>
      <c r="B9" s="196" t="s">
        <v>481</v>
      </c>
      <c r="C9" s="197">
        <v>460559.63</v>
      </c>
      <c r="D9" s="197">
        <v>0</v>
      </c>
      <c r="E9" s="15">
        <f>C9</f>
        <v>460559.63</v>
      </c>
    </row>
    <row r="10" spans="1:9" outlineLevel="1" x14ac:dyDescent="0.25">
      <c r="A10" s="196" t="s">
        <v>482</v>
      </c>
      <c r="B10" s="196" t="s">
        <v>483</v>
      </c>
      <c r="C10" s="197">
        <v>70368.75</v>
      </c>
      <c r="D10" s="197">
        <v>0</v>
      </c>
      <c r="E10" s="15"/>
    </row>
    <row r="11" spans="1:9" outlineLevel="1" x14ac:dyDescent="0.25">
      <c r="A11" s="196" t="s">
        <v>484</v>
      </c>
      <c r="B11" s="196" t="s">
        <v>485</v>
      </c>
      <c r="C11" s="197">
        <v>172357.37</v>
      </c>
      <c r="D11" s="197">
        <v>0</v>
      </c>
      <c r="E11" s="15"/>
    </row>
    <row r="12" spans="1:9" outlineLevel="1" x14ac:dyDescent="0.25">
      <c r="A12" s="196" t="s">
        <v>486</v>
      </c>
      <c r="B12" s="196" t="s">
        <v>487</v>
      </c>
      <c r="C12" s="197">
        <v>590.16</v>
      </c>
      <c r="D12" s="197">
        <v>0</v>
      </c>
      <c r="E12" s="15"/>
    </row>
    <row r="13" spans="1:9" outlineLevel="1" x14ac:dyDescent="0.25">
      <c r="A13" s="196" t="s">
        <v>488</v>
      </c>
      <c r="B13" s="196" t="s">
        <v>489</v>
      </c>
      <c r="C13" s="197">
        <v>212869.11</v>
      </c>
      <c r="D13" s="197">
        <v>0</v>
      </c>
      <c r="E13" s="15"/>
    </row>
    <row r="14" spans="1:9" outlineLevel="1" x14ac:dyDescent="0.25">
      <c r="A14" s="196" t="s">
        <v>490</v>
      </c>
      <c r="B14" s="196" t="s">
        <v>491</v>
      </c>
      <c r="C14" s="197">
        <v>4374.24</v>
      </c>
      <c r="D14" s="197">
        <v>0</v>
      </c>
      <c r="E14" s="15"/>
    </row>
    <row r="15" spans="1:9" x14ac:dyDescent="0.25">
      <c r="A15" s="196" t="s">
        <v>492</v>
      </c>
      <c r="B15" s="196" t="s">
        <v>235</v>
      </c>
      <c r="C15" s="197">
        <v>6740983.1100000003</v>
      </c>
      <c r="D15" s="197">
        <v>0</v>
      </c>
      <c r="E15" s="15">
        <f>C15</f>
        <v>6740983.1100000003</v>
      </c>
    </row>
    <row r="16" spans="1:9" outlineLevel="1" x14ac:dyDescent="0.25">
      <c r="A16" s="196" t="s">
        <v>493</v>
      </c>
      <c r="B16" s="196" t="s">
        <v>494</v>
      </c>
      <c r="C16" s="197">
        <v>682778.72</v>
      </c>
      <c r="D16" s="197">
        <v>0</v>
      </c>
      <c r="E16" s="15"/>
    </row>
    <row r="17" spans="1:5" outlineLevel="1" x14ac:dyDescent="0.25">
      <c r="A17" s="196" t="s">
        <v>495</v>
      </c>
      <c r="B17" s="196" t="s">
        <v>496</v>
      </c>
      <c r="C17" s="197">
        <v>5325.2</v>
      </c>
      <c r="D17" s="197">
        <v>0</v>
      </c>
      <c r="E17" s="15"/>
    </row>
    <row r="18" spans="1:5" outlineLevel="1" x14ac:dyDescent="0.25">
      <c r="A18" s="196" t="s">
        <v>4009</v>
      </c>
      <c r="B18" s="196" t="s">
        <v>4010</v>
      </c>
      <c r="C18" s="197">
        <v>0</v>
      </c>
      <c r="D18" s="197">
        <v>0</v>
      </c>
      <c r="E18" s="15"/>
    </row>
    <row r="19" spans="1:5" outlineLevel="1" x14ac:dyDescent="0.25">
      <c r="A19" s="196" t="s">
        <v>497</v>
      </c>
      <c r="B19" s="196" t="s">
        <v>498</v>
      </c>
      <c r="C19" s="197">
        <v>4300425.04</v>
      </c>
      <c r="D19" s="197">
        <v>0</v>
      </c>
      <c r="E19" s="15"/>
    </row>
    <row r="20" spans="1:5" outlineLevel="1" x14ac:dyDescent="0.25">
      <c r="A20" s="196" t="s">
        <v>499</v>
      </c>
      <c r="B20" s="196" t="s">
        <v>500</v>
      </c>
      <c r="C20" s="197">
        <v>16422.900000000001</v>
      </c>
      <c r="D20" s="197">
        <v>0</v>
      </c>
      <c r="E20" s="15"/>
    </row>
    <row r="21" spans="1:5" outlineLevel="1" x14ac:dyDescent="0.25">
      <c r="A21" s="196" t="s">
        <v>501</v>
      </c>
      <c r="B21" s="196" t="s">
        <v>502</v>
      </c>
      <c r="C21" s="197">
        <v>11498.87</v>
      </c>
      <c r="D21" s="197">
        <v>0</v>
      </c>
      <c r="E21" s="15"/>
    </row>
    <row r="22" spans="1:5" outlineLevel="1" x14ac:dyDescent="0.25">
      <c r="A22" s="196" t="s">
        <v>503</v>
      </c>
      <c r="B22" s="196" t="s">
        <v>504</v>
      </c>
      <c r="C22" s="197">
        <v>39561.279999999999</v>
      </c>
      <c r="D22" s="197">
        <v>0</v>
      </c>
      <c r="E22" s="15"/>
    </row>
    <row r="23" spans="1:5" outlineLevel="1" x14ac:dyDescent="0.25">
      <c r="A23" s="196" t="s">
        <v>505</v>
      </c>
      <c r="B23" s="196" t="s">
        <v>506</v>
      </c>
      <c r="C23" s="197">
        <v>335043.20000000001</v>
      </c>
      <c r="D23" s="197">
        <v>0</v>
      </c>
      <c r="E23" s="15"/>
    </row>
    <row r="24" spans="1:5" outlineLevel="1" x14ac:dyDescent="0.25">
      <c r="A24" s="196" t="s">
        <v>507</v>
      </c>
      <c r="B24" s="196" t="s">
        <v>508</v>
      </c>
      <c r="C24" s="197">
        <v>87851</v>
      </c>
      <c r="D24" s="197">
        <v>0</v>
      </c>
      <c r="E24" s="15"/>
    </row>
    <row r="25" spans="1:5" outlineLevel="1" x14ac:dyDescent="0.25">
      <c r="A25" s="196" t="s">
        <v>509</v>
      </c>
      <c r="B25" s="196" t="s">
        <v>510</v>
      </c>
      <c r="C25" s="197">
        <v>30227.46</v>
      </c>
      <c r="D25" s="197">
        <v>0</v>
      </c>
      <c r="E25" s="15"/>
    </row>
    <row r="26" spans="1:5" outlineLevel="1" x14ac:dyDescent="0.25">
      <c r="A26" s="196" t="s">
        <v>511</v>
      </c>
      <c r="B26" s="196" t="s">
        <v>512</v>
      </c>
      <c r="C26" s="197">
        <v>555127.67000000004</v>
      </c>
      <c r="D26" s="197">
        <v>0</v>
      </c>
      <c r="E26" s="15"/>
    </row>
    <row r="27" spans="1:5" outlineLevel="1" x14ac:dyDescent="0.25">
      <c r="A27" s="196" t="s">
        <v>513</v>
      </c>
      <c r="B27" s="196" t="s">
        <v>514</v>
      </c>
      <c r="C27" s="197">
        <v>348891.19</v>
      </c>
      <c r="D27" s="197">
        <v>0</v>
      </c>
      <c r="E27" s="15"/>
    </row>
    <row r="28" spans="1:5" outlineLevel="1" x14ac:dyDescent="0.25">
      <c r="A28" s="196" t="s">
        <v>515</v>
      </c>
      <c r="B28" s="196" t="s">
        <v>516</v>
      </c>
      <c r="C28" s="197">
        <v>327830.58</v>
      </c>
      <c r="D28" s="197">
        <v>0</v>
      </c>
      <c r="E28" s="15"/>
    </row>
    <row r="29" spans="1:5" x14ac:dyDescent="0.25">
      <c r="A29" s="196" t="s">
        <v>517</v>
      </c>
      <c r="B29" s="196" t="s">
        <v>518</v>
      </c>
      <c r="C29" s="197">
        <v>1360</v>
      </c>
      <c r="D29" s="197">
        <v>0</v>
      </c>
      <c r="E29" s="15">
        <f>C29</f>
        <v>1360</v>
      </c>
    </row>
    <row r="30" spans="1:5" outlineLevel="1" x14ac:dyDescent="0.25">
      <c r="A30" s="196" t="s">
        <v>4011</v>
      </c>
      <c r="B30" s="196" t="s">
        <v>4012</v>
      </c>
      <c r="C30" s="198">
        <v>0</v>
      </c>
      <c r="D30" s="198">
        <v>0</v>
      </c>
      <c r="E30" s="15"/>
    </row>
    <row r="31" spans="1:5" outlineLevel="1" x14ac:dyDescent="0.25">
      <c r="A31" s="196" t="s">
        <v>519</v>
      </c>
      <c r="B31" s="196" t="s">
        <v>520</v>
      </c>
      <c r="C31" s="197">
        <v>1000</v>
      </c>
      <c r="D31" s="197">
        <v>0</v>
      </c>
      <c r="E31" s="15"/>
    </row>
    <row r="32" spans="1:5" outlineLevel="1" x14ac:dyDescent="0.25">
      <c r="A32" s="196" t="s">
        <v>4013</v>
      </c>
      <c r="B32" s="196" t="s">
        <v>4014</v>
      </c>
      <c r="C32" s="198">
        <v>0</v>
      </c>
      <c r="D32" s="198">
        <v>0</v>
      </c>
      <c r="E32" s="15"/>
    </row>
    <row r="33" spans="1:5" outlineLevel="1" x14ac:dyDescent="0.25">
      <c r="A33" s="196" t="s">
        <v>4015</v>
      </c>
      <c r="B33" s="196" t="s">
        <v>4016</v>
      </c>
      <c r="C33" s="198">
        <v>0</v>
      </c>
      <c r="D33" s="198">
        <v>0</v>
      </c>
      <c r="E33" s="15"/>
    </row>
    <row r="34" spans="1:5" outlineLevel="1" x14ac:dyDescent="0.25">
      <c r="A34" s="196" t="s">
        <v>4017</v>
      </c>
      <c r="B34" s="196" t="s">
        <v>4018</v>
      </c>
      <c r="C34" s="198">
        <v>0</v>
      </c>
      <c r="D34" s="198">
        <v>0</v>
      </c>
      <c r="E34" s="15"/>
    </row>
    <row r="35" spans="1:5" outlineLevel="1" x14ac:dyDescent="0.25">
      <c r="A35" s="196" t="s">
        <v>521</v>
      </c>
      <c r="B35" s="196" t="s">
        <v>522</v>
      </c>
      <c r="C35" s="197">
        <v>360</v>
      </c>
      <c r="D35" s="197">
        <v>0</v>
      </c>
      <c r="E35" s="15"/>
    </row>
    <row r="36" spans="1:5" x14ac:dyDescent="0.25">
      <c r="A36" s="196" t="s">
        <v>241</v>
      </c>
      <c r="B36" s="196" t="s">
        <v>240</v>
      </c>
      <c r="C36" s="197">
        <v>9638854.4499999993</v>
      </c>
      <c r="D36" s="197">
        <v>0</v>
      </c>
      <c r="E36" s="15">
        <f>C36</f>
        <v>9638854.4499999993</v>
      </c>
    </row>
    <row r="37" spans="1:5" outlineLevel="1" x14ac:dyDescent="0.25">
      <c r="A37" s="196" t="s">
        <v>523</v>
      </c>
      <c r="B37" s="196" t="s">
        <v>524</v>
      </c>
      <c r="C37" s="197">
        <v>7502382.3099999996</v>
      </c>
      <c r="D37" s="197">
        <v>0</v>
      </c>
      <c r="E37" s="15"/>
    </row>
    <row r="38" spans="1:5" outlineLevel="1" x14ac:dyDescent="0.25">
      <c r="A38" s="196" t="s">
        <v>525</v>
      </c>
      <c r="B38" s="196" t="s">
        <v>526</v>
      </c>
      <c r="C38" s="197">
        <v>2136472.14</v>
      </c>
      <c r="D38" s="197">
        <v>0</v>
      </c>
      <c r="E38" s="15"/>
    </row>
    <row r="39" spans="1:5" outlineLevel="1" x14ac:dyDescent="0.25">
      <c r="A39" s="196" t="s">
        <v>4019</v>
      </c>
      <c r="B39" s="196" t="s">
        <v>4020</v>
      </c>
      <c r="C39" s="197">
        <v>0</v>
      </c>
      <c r="D39" s="197">
        <v>0</v>
      </c>
      <c r="E39" s="15"/>
    </row>
    <row r="40" spans="1:5" x14ac:dyDescent="0.25">
      <c r="A40" s="196" t="s">
        <v>527</v>
      </c>
      <c r="B40" s="196" t="s">
        <v>528</v>
      </c>
      <c r="C40" s="197">
        <v>1810582.79</v>
      </c>
      <c r="D40" s="197">
        <v>0</v>
      </c>
      <c r="E40" s="15">
        <f>C40</f>
        <v>1810582.79</v>
      </c>
    </row>
    <row r="41" spans="1:5" outlineLevel="1" x14ac:dyDescent="0.25">
      <c r="A41" s="196" t="s">
        <v>529</v>
      </c>
      <c r="B41" s="196" t="s">
        <v>530</v>
      </c>
      <c r="C41" s="197">
        <v>1452982.98</v>
      </c>
      <c r="D41" s="197">
        <v>0</v>
      </c>
      <c r="E41" s="15"/>
    </row>
    <row r="42" spans="1:5" outlineLevel="1" x14ac:dyDescent="0.25">
      <c r="A42" s="196" t="s">
        <v>531</v>
      </c>
      <c r="B42" s="196" t="s">
        <v>532</v>
      </c>
      <c r="C42" s="197">
        <v>9847</v>
      </c>
      <c r="D42" s="197">
        <v>0</v>
      </c>
      <c r="E42" s="15"/>
    </row>
    <row r="43" spans="1:5" outlineLevel="1" x14ac:dyDescent="0.25">
      <c r="A43" s="196" t="s">
        <v>4021</v>
      </c>
      <c r="B43" s="196" t="s">
        <v>4022</v>
      </c>
      <c r="C43" s="198">
        <v>0</v>
      </c>
      <c r="D43" s="198">
        <v>0</v>
      </c>
      <c r="E43" s="15"/>
    </row>
    <row r="44" spans="1:5" outlineLevel="1" x14ac:dyDescent="0.25">
      <c r="A44" s="196" t="s">
        <v>533</v>
      </c>
      <c r="B44" s="196" t="s">
        <v>534</v>
      </c>
      <c r="C44" s="197">
        <v>113904</v>
      </c>
      <c r="D44" s="197">
        <v>0</v>
      </c>
      <c r="E44" s="15"/>
    </row>
    <row r="45" spans="1:5" outlineLevel="1" x14ac:dyDescent="0.25">
      <c r="A45" s="196" t="s">
        <v>535</v>
      </c>
      <c r="B45" s="196" t="s">
        <v>536</v>
      </c>
      <c r="C45" s="197">
        <v>54232.08</v>
      </c>
      <c r="D45" s="197">
        <v>0</v>
      </c>
      <c r="E45" s="15"/>
    </row>
    <row r="46" spans="1:5" outlineLevel="1" x14ac:dyDescent="0.25">
      <c r="A46" s="196" t="s">
        <v>537</v>
      </c>
      <c r="B46" s="196" t="s">
        <v>538</v>
      </c>
      <c r="C46" s="197">
        <v>7890.45</v>
      </c>
      <c r="D46" s="197">
        <v>0</v>
      </c>
      <c r="E46" s="15"/>
    </row>
    <row r="47" spans="1:5" s="202" customFormat="1" outlineLevel="1" x14ac:dyDescent="0.25">
      <c r="A47" s="203" t="s">
        <v>539</v>
      </c>
      <c r="B47" s="203" t="s">
        <v>540</v>
      </c>
      <c r="C47" s="204">
        <v>132838</v>
      </c>
      <c r="D47" s="204">
        <v>0</v>
      </c>
      <c r="E47" s="201">
        <f>-C47</f>
        <v>-132838</v>
      </c>
    </row>
    <row r="48" spans="1:5" outlineLevel="1" x14ac:dyDescent="0.25">
      <c r="A48" s="196" t="s">
        <v>541</v>
      </c>
      <c r="B48" s="196" t="s">
        <v>542</v>
      </c>
      <c r="C48" s="197">
        <v>34752.28</v>
      </c>
      <c r="D48" s="197">
        <v>0</v>
      </c>
      <c r="E48" s="15"/>
    </row>
    <row r="49" spans="1:5" outlineLevel="1" x14ac:dyDescent="0.25">
      <c r="A49" s="196" t="s">
        <v>543</v>
      </c>
      <c r="B49" s="196" t="s">
        <v>544</v>
      </c>
      <c r="C49" s="197">
        <v>4136</v>
      </c>
      <c r="D49" s="197">
        <v>0</v>
      </c>
      <c r="E49" s="15"/>
    </row>
    <row r="50" spans="1:5" x14ac:dyDescent="0.25">
      <c r="A50" s="196" t="s">
        <v>545</v>
      </c>
      <c r="B50" s="196" t="s">
        <v>546</v>
      </c>
      <c r="C50" s="197">
        <v>39863.58</v>
      </c>
      <c r="D50" s="197">
        <v>0</v>
      </c>
      <c r="E50" s="15">
        <f t="shared" ref="E50" si="0">C50</f>
        <v>39863.58</v>
      </c>
    </row>
    <row r="51" spans="1:5" outlineLevel="1" x14ac:dyDescent="0.25">
      <c r="A51" s="196" t="s">
        <v>547</v>
      </c>
      <c r="B51" s="196" t="s">
        <v>548</v>
      </c>
      <c r="C51" s="197">
        <v>39595.83</v>
      </c>
      <c r="D51" s="197">
        <v>0</v>
      </c>
      <c r="E51" s="15"/>
    </row>
    <row r="52" spans="1:5" outlineLevel="1" x14ac:dyDescent="0.25">
      <c r="A52" s="196" t="s">
        <v>549</v>
      </c>
      <c r="B52" s="196" t="s">
        <v>550</v>
      </c>
      <c r="C52" s="197">
        <v>267.75</v>
      </c>
      <c r="D52" s="197">
        <v>0</v>
      </c>
      <c r="E52" s="15"/>
    </row>
    <row r="53" spans="1:5" hidden="1" x14ac:dyDescent="0.25">
      <c r="A53" s="196" t="s">
        <v>551</v>
      </c>
      <c r="B53" s="196" t="s">
        <v>552</v>
      </c>
      <c r="C53" s="197">
        <v>0</v>
      </c>
      <c r="D53" s="197">
        <v>18865862.82</v>
      </c>
    </row>
    <row r="54" spans="1:5" hidden="1" collapsed="1" x14ac:dyDescent="0.25">
      <c r="A54" s="196" t="s">
        <v>553</v>
      </c>
      <c r="B54" s="196" t="s">
        <v>4023</v>
      </c>
      <c r="C54" s="197">
        <v>2798890.34</v>
      </c>
      <c r="D54" s="197">
        <v>0</v>
      </c>
    </row>
    <row r="55" spans="1:5" hidden="1" outlineLevel="1" collapsed="1" x14ac:dyDescent="0.25">
      <c r="A55" s="196" t="s">
        <v>554</v>
      </c>
      <c r="B55" s="196" t="s">
        <v>555</v>
      </c>
      <c r="C55" s="197">
        <v>2307270.5299999998</v>
      </c>
      <c r="D55" s="197">
        <v>0</v>
      </c>
    </row>
    <row r="56" spans="1:5" hidden="1" outlineLevel="2" x14ac:dyDescent="0.25">
      <c r="A56" s="196" t="s">
        <v>556</v>
      </c>
      <c r="B56" s="196" t="s">
        <v>557</v>
      </c>
      <c r="C56" s="197">
        <v>16793.46</v>
      </c>
      <c r="D56" s="197">
        <v>0</v>
      </c>
    </row>
    <row r="57" spans="1:5" hidden="1" outlineLevel="2" x14ac:dyDescent="0.25">
      <c r="A57" s="196" t="s">
        <v>558</v>
      </c>
      <c r="B57" s="196" t="s">
        <v>559</v>
      </c>
      <c r="C57" s="197">
        <v>62943.98</v>
      </c>
      <c r="D57" s="197">
        <v>0</v>
      </c>
    </row>
    <row r="58" spans="1:5" hidden="1" outlineLevel="2" x14ac:dyDescent="0.25">
      <c r="A58" s="196" t="s">
        <v>560</v>
      </c>
      <c r="B58" s="196" t="s">
        <v>561</v>
      </c>
      <c r="C58" s="197">
        <v>19261.82</v>
      </c>
      <c r="D58" s="197">
        <v>0</v>
      </c>
    </row>
    <row r="59" spans="1:5" hidden="1" outlineLevel="2" x14ac:dyDescent="0.25">
      <c r="A59" s="196" t="s">
        <v>562</v>
      </c>
      <c r="B59" s="196" t="s">
        <v>563</v>
      </c>
      <c r="C59" s="197">
        <v>28386.94</v>
      </c>
      <c r="D59" s="197">
        <v>0</v>
      </c>
    </row>
    <row r="60" spans="1:5" hidden="1" outlineLevel="2" x14ac:dyDescent="0.25">
      <c r="A60" s="196" t="s">
        <v>564</v>
      </c>
      <c r="B60" s="196" t="s">
        <v>565</v>
      </c>
      <c r="C60" s="197">
        <v>4085.22</v>
      </c>
      <c r="D60" s="197">
        <v>0</v>
      </c>
    </row>
    <row r="61" spans="1:5" hidden="1" outlineLevel="2" x14ac:dyDescent="0.25">
      <c r="A61" s="196" t="s">
        <v>566</v>
      </c>
      <c r="B61" s="196" t="s">
        <v>567</v>
      </c>
      <c r="C61" s="197">
        <v>2121641.77</v>
      </c>
      <c r="D61" s="197">
        <v>0</v>
      </c>
    </row>
    <row r="62" spans="1:5" hidden="1" outlineLevel="2" x14ac:dyDescent="0.25">
      <c r="A62" s="196" t="s">
        <v>568</v>
      </c>
      <c r="B62" s="196" t="s">
        <v>569</v>
      </c>
      <c r="C62" s="197">
        <v>24982.61</v>
      </c>
      <c r="D62" s="197">
        <v>0</v>
      </c>
    </row>
    <row r="63" spans="1:5" hidden="1" outlineLevel="2" x14ac:dyDescent="0.25">
      <c r="A63" s="196" t="s">
        <v>570</v>
      </c>
      <c r="B63" s="196" t="s">
        <v>571</v>
      </c>
      <c r="C63" s="197">
        <v>7862.11</v>
      </c>
      <c r="D63" s="197">
        <v>0</v>
      </c>
    </row>
    <row r="64" spans="1:5" hidden="1" outlineLevel="2" x14ac:dyDescent="0.25">
      <c r="A64" s="196" t="s">
        <v>572</v>
      </c>
      <c r="B64" s="196" t="s">
        <v>573</v>
      </c>
      <c r="C64" s="197">
        <v>1994.47</v>
      </c>
      <c r="D64" s="197">
        <v>0</v>
      </c>
    </row>
    <row r="65" spans="1:4" hidden="1" outlineLevel="2" x14ac:dyDescent="0.25">
      <c r="A65" s="196" t="s">
        <v>4024</v>
      </c>
      <c r="B65" s="196" t="s">
        <v>4025</v>
      </c>
      <c r="C65" s="197">
        <v>13448.57</v>
      </c>
      <c r="D65" s="197">
        <v>0</v>
      </c>
    </row>
    <row r="66" spans="1:4" hidden="1" outlineLevel="2" x14ac:dyDescent="0.25">
      <c r="A66" s="196" t="s">
        <v>4026</v>
      </c>
      <c r="B66" s="196" t="s">
        <v>4027</v>
      </c>
      <c r="C66" s="198">
        <v>0</v>
      </c>
      <c r="D66" s="198">
        <v>0</v>
      </c>
    </row>
    <row r="67" spans="1:4" hidden="1" outlineLevel="2" x14ac:dyDescent="0.25">
      <c r="A67" s="196" t="s">
        <v>574</v>
      </c>
      <c r="B67" s="196" t="s">
        <v>575</v>
      </c>
      <c r="C67" s="198">
        <v>0</v>
      </c>
      <c r="D67" s="198">
        <v>0</v>
      </c>
    </row>
    <row r="68" spans="1:4" hidden="1" outlineLevel="2" x14ac:dyDescent="0.25">
      <c r="A68" s="196" t="s">
        <v>576</v>
      </c>
      <c r="B68" s="196" t="s">
        <v>577</v>
      </c>
      <c r="C68" s="198">
        <v>0</v>
      </c>
      <c r="D68" s="198">
        <v>0</v>
      </c>
    </row>
    <row r="69" spans="1:4" hidden="1" outlineLevel="2" x14ac:dyDescent="0.25">
      <c r="A69" s="196" t="s">
        <v>578</v>
      </c>
      <c r="B69" s="196" t="s">
        <v>579</v>
      </c>
      <c r="C69" s="197">
        <v>5869.58</v>
      </c>
      <c r="D69" s="197">
        <v>0</v>
      </c>
    </row>
    <row r="70" spans="1:4" hidden="1" outlineLevel="1" collapsed="1" x14ac:dyDescent="0.25">
      <c r="A70" s="196" t="s">
        <v>580</v>
      </c>
      <c r="B70" s="196" t="s">
        <v>581</v>
      </c>
      <c r="C70" s="197">
        <v>491619.81</v>
      </c>
      <c r="D70" s="197">
        <v>0</v>
      </c>
    </row>
    <row r="71" spans="1:4" hidden="1" outlineLevel="2" x14ac:dyDescent="0.25">
      <c r="A71" s="196" t="s">
        <v>582</v>
      </c>
      <c r="B71" s="196" t="s">
        <v>4028</v>
      </c>
      <c r="C71" s="197">
        <v>194109.81</v>
      </c>
      <c r="D71" s="197">
        <v>0</v>
      </c>
    </row>
    <row r="72" spans="1:4" hidden="1" outlineLevel="2" x14ac:dyDescent="0.25">
      <c r="A72" s="196" t="s">
        <v>583</v>
      </c>
      <c r="B72" s="196" t="s">
        <v>585</v>
      </c>
      <c r="C72" s="197">
        <v>75867.47</v>
      </c>
      <c r="D72" s="197">
        <v>0</v>
      </c>
    </row>
    <row r="73" spans="1:4" hidden="1" outlineLevel="2" x14ac:dyDescent="0.25">
      <c r="A73" s="196" t="s">
        <v>584</v>
      </c>
      <c r="B73" s="196" t="s">
        <v>588</v>
      </c>
      <c r="C73" s="197">
        <v>12271.97</v>
      </c>
      <c r="D73" s="197">
        <v>0</v>
      </c>
    </row>
    <row r="74" spans="1:4" hidden="1" outlineLevel="2" x14ac:dyDescent="0.25">
      <c r="A74" s="196" t="s">
        <v>586</v>
      </c>
      <c r="B74" s="196" t="s">
        <v>590</v>
      </c>
      <c r="C74" s="197">
        <v>6604.84</v>
      </c>
      <c r="D74" s="197">
        <v>0</v>
      </c>
    </row>
    <row r="75" spans="1:4" hidden="1" outlineLevel="2" x14ac:dyDescent="0.25">
      <c r="A75" s="196" t="s">
        <v>587</v>
      </c>
      <c r="B75" s="196" t="s">
        <v>592</v>
      </c>
      <c r="C75" s="197">
        <v>12433.86</v>
      </c>
      <c r="D75" s="197">
        <v>0</v>
      </c>
    </row>
    <row r="76" spans="1:4" hidden="1" outlineLevel="2" x14ac:dyDescent="0.25">
      <c r="A76" s="196" t="s">
        <v>589</v>
      </c>
      <c r="B76" s="196" t="s">
        <v>594</v>
      </c>
      <c r="C76" s="197">
        <v>56487.42</v>
      </c>
      <c r="D76" s="197">
        <v>0</v>
      </c>
    </row>
    <row r="77" spans="1:4" hidden="1" outlineLevel="2" x14ac:dyDescent="0.25">
      <c r="A77" s="196" t="s">
        <v>591</v>
      </c>
      <c r="B77" s="196" t="s">
        <v>4029</v>
      </c>
      <c r="C77" s="197">
        <v>122235.85</v>
      </c>
      <c r="D77" s="197">
        <v>0</v>
      </c>
    </row>
    <row r="78" spans="1:4" hidden="1" outlineLevel="2" x14ac:dyDescent="0.25">
      <c r="A78" s="196" t="s">
        <v>593</v>
      </c>
      <c r="B78" s="196" t="s">
        <v>4030</v>
      </c>
      <c r="C78" s="197">
        <v>11608.59</v>
      </c>
      <c r="D78" s="197">
        <v>0</v>
      </c>
    </row>
    <row r="79" spans="1:4" hidden="1" collapsed="1" x14ac:dyDescent="0.25">
      <c r="A79" s="196" t="s">
        <v>595</v>
      </c>
      <c r="B79" s="196" t="s">
        <v>596</v>
      </c>
      <c r="C79" s="197">
        <v>1889126.75</v>
      </c>
      <c r="D79" s="197">
        <v>0</v>
      </c>
    </row>
    <row r="80" spans="1:4" hidden="1" outlineLevel="1" collapsed="1" x14ac:dyDescent="0.25">
      <c r="A80" s="196" t="s">
        <v>597</v>
      </c>
      <c r="B80" s="196" t="s">
        <v>555</v>
      </c>
      <c r="C80" s="197">
        <v>1602609.97</v>
      </c>
      <c r="D80" s="197">
        <v>0</v>
      </c>
    </row>
    <row r="81" spans="1:4" hidden="1" outlineLevel="2" x14ac:dyDescent="0.25">
      <c r="A81" s="196" t="s">
        <v>598</v>
      </c>
      <c r="B81" s="196" t="s">
        <v>557</v>
      </c>
      <c r="C81" s="197">
        <v>13272.07</v>
      </c>
      <c r="D81" s="197">
        <v>0</v>
      </c>
    </row>
    <row r="82" spans="1:4" hidden="1" outlineLevel="2" x14ac:dyDescent="0.25">
      <c r="A82" s="196" t="s">
        <v>599</v>
      </c>
      <c r="B82" s="196" t="s">
        <v>559</v>
      </c>
      <c r="C82" s="197">
        <v>54000</v>
      </c>
      <c r="D82" s="197">
        <v>0</v>
      </c>
    </row>
    <row r="83" spans="1:4" hidden="1" outlineLevel="2" x14ac:dyDescent="0.25">
      <c r="A83" s="196" t="s">
        <v>600</v>
      </c>
      <c r="B83" s="196" t="s">
        <v>561</v>
      </c>
      <c r="C83" s="197">
        <v>11478.03</v>
      </c>
      <c r="D83" s="197">
        <v>0</v>
      </c>
    </row>
    <row r="84" spans="1:4" hidden="1" outlineLevel="2" x14ac:dyDescent="0.25">
      <c r="A84" s="196" t="s">
        <v>601</v>
      </c>
      <c r="B84" s="196" t="s">
        <v>563</v>
      </c>
      <c r="C84" s="197">
        <v>14834.45</v>
      </c>
      <c r="D84" s="197">
        <v>0</v>
      </c>
    </row>
    <row r="85" spans="1:4" hidden="1" outlineLevel="2" x14ac:dyDescent="0.25">
      <c r="A85" s="196" t="s">
        <v>602</v>
      </c>
      <c r="B85" s="196" t="s">
        <v>565</v>
      </c>
      <c r="C85" s="197">
        <v>3726.02</v>
      </c>
      <c r="D85" s="197">
        <v>0</v>
      </c>
    </row>
    <row r="86" spans="1:4" hidden="1" outlineLevel="2" x14ac:dyDescent="0.25">
      <c r="A86" s="196" t="s">
        <v>603</v>
      </c>
      <c r="B86" s="196" t="s">
        <v>567</v>
      </c>
      <c r="C86" s="197">
        <v>1470924.55</v>
      </c>
      <c r="D86" s="197">
        <v>0</v>
      </c>
    </row>
    <row r="87" spans="1:4" hidden="1" outlineLevel="2" x14ac:dyDescent="0.25">
      <c r="A87" s="196" t="s">
        <v>604</v>
      </c>
      <c r="B87" s="196" t="s">
        <v>569</v>
      </c>
      <c r="C87" s="197">
        <v>15085.66</v>
      </c>
      <c r="D87" s="197">
        <v>0</v>
      </c>
    </row>
    <row r="88" spans="1:4" hidden="1" outlineLevel="2" x14ac:dyDescent="0.25">
      <c r="A88" s="196" t="s">
        <v>605</v>
      </c>
      <c r="B88" s="196" t="s">
        <v>571</v>
      </c>
      <c r="C88" s="197">
        <v>9380.0300000000007</v>
      </c>
      <c r="D88" s="197">
        <v>0</v>
      </c>
    </row>
    <row r="89" spans="1:4" hidden="1" outlineLevel="2" x14ac:dyDescent="0.25">
      <c r="A89" s="196" t="s">
        <v>4031</v>
      </c>
      <c r="B89" s="196" t="s">
        <v>573</v>
      </c>
      <c r="C89" s="198">
        <v>0</v>
      </c>
      <c r="D89" s="198">
        <v>0</v>
      </c>
    </row>
    <row r="90" spans="1:4" hidden="1" outlineLevel="2" x14ac:dyDescent="0.25">
      <c r="A90" s="196" t="s">
        <v>4032</v>
      </c>
      <c r="B90" s="196" t="s">
        <v>4025</v>
      </c>
      <c r="C90" s="197">
        <v>5750.22</v>
      </c>
      <c r="D90" s="197">
        <v>0</v>
      </c>
    </row>
    <row r="91" spans="1:4" hidden="1" outlineLevel="2" x14ac:dyDescent="0.25">
      <c r="A91" s="196" t="s">
        <v>4033</v>
      </c>
      <c r="B91" s="196" t="s">
        <v>4027</v>
      </c>
      <c r="C91" s="198">
        <v>0</v>
      </c>
      <c r="D91" s="198">
        <v>0</v>
      </c>
    </row>
    <row r="92" spans="1:4" hidden="1" outlineLevel="2" x14ac:dyDescent="0.25">
      <c r="A92" s="196" t="s">
        <v>606</v>
      </c>
      <c r="B92" s="196" t="s">
        <v>575</v>
      </c>
      <c r="C92" s="197">
        <v>803.91</v>
      </c>
      <c r="D92" s="197">
        <v>0</v>
      </c>
    </row>
    <row r="93" spans="1:4" hidden="1" outlineLevel="2" x14ac:dyDescent="0.25">
      <c r="A93" s="196" t="s">
        <v>607</v>
      </c>
      <c r="B93" s="196" t="s">
        <v>577</v>
      </c>
      <c r="C93" s="198">
        <v>0</v>
      </c>
      <c r="D93" s="198">
        <v>0</v>
      </c>
    </row>
    <row r="94" spans="1:4" hidden="1" outlineLevel="2" x14ac:dyDescent="0.25">
      <c r="A94" s="196" t="s">
        <v>608</v>
      </c>
      <c r="B94" s="196" t="s">
        <v>579</v>
      </c>
      <c r="C94" s="197">
        <v>3355.03</v>
      </c>
      <c r="D94" s="197">
        <v>0</v>
      </c>
    </row>
    <row r="95" spans="1:4" hidden="1" outlineLevel="1" collapsed="1" x14ac:dyDescent="0.25">
      <c r="A95" s="196" t="s">
        <v>609</v>
      </c>
      <c r="B95" s="196" t="s">
        <v>581</v>
      </c>
      <c r="C95" s="197">
        <v>286516.78000000003</v>
      </c>
      <c r="D95" s="197">
        <v>0</v>
      </c>
    </row>
    <row r="96" spans="1:4" hidden="1" outlineLevel="2" x14ac:dyDescent="0.25">
      <c r="A96" s="196" t="s">
        <v>610</v>
      </c>
      <c r="B96" s="196" t="s">
        <v>4028</v>
      </c>
      <c r="C96" s="197">
        <v>112444.54</v>
      </c>
      <c r="D96" s="197">
        <v>0</v>
      </c>
    </row>
    <row r="97" spans="1:4" hidden="1" outlineLevel="2" x14ac:dyDescent="0.25">
      <c r="A97" s="196" t="s">
        <v>611</v>
      </c>
      <c r="B97" s="196" t="s">
        <v>585</v>
      </c>
      <c r="C97" s="197">
        <v>44287.56</v>
      </c>
      <c r="D97" s="197">
        <v>0</v>
      </c>
    </row>
    <row r="98" spans="1:4" hidden="1" outlineLevel="2" x14ac:dyDescent="0.25">
      <c r="A98" s="196" t="s">
        <v>612</v>
      </c>
      <c r="B98" s="196" t="s">
        <v>588</v>
      </c>
      <c r="C98" s="197">
        <v>7084.84</v>
      </c>
      <c r="D98" s="197">
        <v>0</v>
      </c>
    </row>
    <row r="99" spans="1:4" hidden="1" outlineLevel="2" x14ac:dyDescent="0.25">
      <c r="A99" s="196" t="s">
        <v>613</v>
      </c>
      <c r="B99" s="196" t="s">
        <v>590</v>
      </c>
      <c r="C99" s="197">
        <v>3794.33</v>
      </c>
      <c r="D99" s="197">
        <v>0</v>
      </c>
    </row>
    <row r="100" spans="1:4" hidden="1" outlineLevel="2" x14ac:dyDescent="0.25">
      <c r="A100" s="196" t="s">
        <v>614</v>
      </c>
      <c r="B100" s="196" t="s">
        <v>592</v>
      </c>
      <c r="C100" s="197">
        <v>7177.2</v>
      </c>
      <c r="D100" s="197">
        <v>0</v>
      </c>
    </row>
    <row r="101" spans="1:4" hidden="1" outlineLevel="2" x14ac:dyDescent="0.25">
      <c r="A101" s="196" t="s">
        <v>615</v>
      </c>
      <c r="B101" s="196" t="s">
        <v>594</v>
      </c>
      <c r="C101" s="197">
        <v>32656.84</v>
      </c>
      <c r="D101" s="197">
        <v>0</v>
      </c>
    </row>
    <row r="102" spans="1:4" hidden="1" outlineLevel="2" x14ac:dyDescent="0.25">
      <c r="A102" s="196" t="s">
        <v>616</v>
      </c>
      <c r="B102" s="196" t="s">
        <v>4029</v>
      </c>
      <c r="C102" s="197">
        <v>72194.45</v>
      </c>
      <c r="D102" s="197">
        <v>0</v>
      </c>
    </row>
    <row r="103" spans="1:4" hidden="1" outlineLevel="2" x14ac:dyDescent="0.25">
      <c r="A103" s="196" t="s">
        <v>617</v>
      </c>
      <c r="B103" s="196" t="s">
        <v>4030</v>
      </c>
      <c r="C103" s="197">
        <v>6877.02</v>
      </c>
      <c r="D103" s="197">
        <v>0</v>
      </c>
    </row>
    <row r="104" spans="1:4" hidden="1" collapsed="1" x14ac:dyDescent="0.25">
      <c r="A104" s="196" t="s">
        <v>618</v>
      </c>
      <c r="B104" s="196" t="s">
        <v>619</v>
      </c>
      <c r="C104" s="197">
        <v>994892.56</v>
      </c>
      <c r="D104" s="197">
        <v>0</v>
      </c>
    </row>
    <row r="105" spans="1:4" hidden="1" outlineLevel="1" collapsed="1" x14ac:dyDescent="0.25">
      <c r="A105" s="196" t="s">
        <v>620</v>
      </c>
      <c r="B105" s="196" t="s">
        <v>555</v>
      </c>
      <c r="C105" s="197">
        <v>793726.79</v>
      </c>
      <c r="D105" s="197">
        <v>0</v>
      </c>
    </row>
    <row r="106" spans="1:4" hidden="1" outlineLevel="2" x14ac:dyDescent="0.25">
      <c r="A106" s="196" t="s">
        <v>621</v>
      </c>
      <c r="B106" s="196" t="s">
        <v>557</v>
      </c>
      <c r="C106" s="197">
        <v>4416.04</v>
      </c>
      <c r="D106" s="197">
        <v>0</v>
      </c>
    </row>
    <row r="107" spans="1:4" hidden="1" outlineLevel="2" x14ac:dyDescent="0.25">
      <c r="A107" s="196" t="s">
        <v>622</v>
      </c>
      <c r="B107" s="196" t="s">
        <v>559</v>
      </c>
      <c r="C107" s="197">
        <v>28800</v>
      </c>
      <c r="D107" s="197">
        <v>0</v>
      </c>
    </row>
    <row r="108" spans="1:4" hidden="1" outlineLevel="2" x14ac:dyDescent="0.25">
      <c r="A108" s="196" t="s">
        <v>623</v>
      </c>
      <c r="B108" s="196" t="s">
        <v>561</v>
      </c>
      <c r="C108" s="197">
        <v>2400</v>
      </c>
      <c r="D108" s="197">
        <v>0</v>
      </c>
    </row>
    <row r="109" spans="1:4" hidden="1" outlineLevel="2" x14ac:dyDescent="0.25">
      <c r="A109" s="196" t="s">
        <v>624</v>
      </c>
      <c r="B109" s="196" t="s">
        <v>563</v>
      </c>
      <c r="C109" s="197">
        <v>5918.25</v>
      </c>
      <c r="D109" s="197">
        <v>0</v>
      </c>
    </row>
    <row r="110" spans="1:4" hidden="1" outlineLevel="2" x14ac:dyDescent="0.25">
      <c r="A110" s="196" t="s">
        <v>625</v>
      </c>
      <c r="B110" s="196" t="s">
        <v>565</v>
      </c>
      <c r="C110" s="197">
        <v>5140.13</v>
      </c>
      <c r="D110" s="197">
        <v>0</v>
      </c>
    </row>
    <row r="111" spans="1:4" hidden="1" outlineLevel="2" x14ac:dyDescent="0.25">
      <c r="A111" s="196" t="s">
        <v>626</v>
      </c>
      <c r="B111" s="196" t="s">
        <v>567</v>
      </c>
      <c r="C111" s="197">
        <v>720382.97</v>
      </c>
      <c r="D111" s="197">
        <v>0</v>
      </c>
    </row>
    <row r="112" spans="1:4" hidden="1" outlineLevel="2" x14ac:dyDescent="0.25">
      <c r="A112" s="196" t="s">
        <v>627</v>
      </c>
      <c r="B112" s="196" t="s">
        <v>569</v>
      </c>
      <c r="C112" s="197">
        <v>8759.11</v>
      </c>
      <c r="D112" s="197">
        <v>0</v>
      </c>
    </row>
    <row r="113" spans="1:4" hidden="1" outlineLevel="2" x14ac:dyDescent="0.25">
      <c r="A113" s="196" t="s">
        <v>628</v>
      </c>
      <c r="B113" s="196" t="s">
        <v>571</v>
      </c>
      <c r="C113" s="197">
        <v>12550.9</v>
      </c>
      <c r="D113" s="197">
        <v>0</v>
      </c>
    </row>
    <row r="114" spans="1:4" hidden="1" outlineLevel="2" x14ac:dyDescent="0.25">
      <c r="A114" s="196" t="s">
        <v>4034</v>
      </c>
      <c r="B114" s="196" t="s">
        <v>573</v>
      </c>
      <c r="C114" s="198">
        <v>0</v>
      </c>
      <c r="D114" s="198">
        <v>0</v>
      </c>
    </row>
    <row r="115" spans="1:4" hidden="1" outlineLevel="2" x14ac:dyDescent="0.25">
      <c r="A115" s="196" t="s">
        <v>4035</v>
      </c>
      <c r="B115" s="196" t="s">
        <v>4025</v>
      </c>
      <c r="C115" s="197">
        <v>284.5</v>
      </c>
      <c r="D115" s="197">
        <v>0</v>
      </c>
    </row>
    <row r="116" spans="1:4" hidden="1" outlineLevel="2" x14ac:dyDescent="0.25">
      <c r="A116" s="196" t="s">
        <v>4036</v>
      </c>
      <c r="B116" s="196" t="s">
        <v>4027</v>
      </c>
      <c r="C116" s="198">
        <v>0</v>
      </c>
      <c r="D116" s="198">
        <v>0</v>
      </c>
    </row>
    <row r="117" spans="1:4" hidden="1" outlineLevel="2" x14ac:dyDescent="0.25">
      <c r="A117" s="196" t="s">
        <v>629</v>
      </c>
      <c r="B117" s="196" t="s">
        <v>575</v>
      </c>
      <c r="C117" s="197">
        <v>1817.94</v>
      </c>
      <c r="D117" s="197">
        <v>0</v>
      </c>
    </row>
    <row r="118" spans="1:4" hidden="1" outlineLevel="2" x14ac:dyDescent="0.25">
      <c r="A118" s="196" t="s">
        <v>4037</v>
      </c>
      <c r="B118" s="196" t="s">
        <v>577</v>
      </c>
      <c r="C118" s="197">
        <v>1900</v>
      </c>
      <c r="D118" s="197">
        <v>0</v>
      </c>
    </row>
    <row r="119" spans="1:4" hidden="1" outlineLevel="2" x14ac:dyDescent="0.25">
      <c r="A119" s="196" t="s">
        <v>630</v>
      </c>
      <c r="B119" s="196" t="s">
        <v>579</v>
      </c>
      <c r="C119" s="197">
        <v>1356.95</v>
      </c>
      <c r="D119" s="197">
        <v>0</v>
      </c>
    </row>
    <row r="120" spans="1:4" hidden="1" outlineLevel="1" collapsed="1" x14ac:dyDescent="0.25">
      <c r="A120" s="196" t="s">
        <v>631</v>
      </c>
      <c r="B120" s="196" t="s">
        <v>581</v>
      </c>
      <c r="C120" s="197">
        <v>201165.77</v>
      </c>
      <c r="D120" s="197">
        <v>0</v>
      </c>
    </row>
    <row r="121" spans="1:4" hidden="1" outlineLevel="2" x14ac:dyDescent="0.25">
      <c r="A121" s="196" t="s">
        <v>632</v>
      </c>
      <c r="B121" s="196" t="s">
        <v>4028</v>
      </c>
      <c r="C121" s="197">
        <v>78472.7</v>
      </c>
      <c r="D121" s="197">
        <v>0</v>
      </c>
    </row>
    <row r="122" spans="1:4" hidden="1" outlineLevel="2" x14ac:dyDescent="0.25">
      <c r="A122" s="196" t="s">
        <v>633</v>
      </c>
      <c r="B122" s="196" t="s">
        <v>585</v>
      </c>
      <c r="C122" s="197">
        <v>30797.360000000001</v>
      </c>
      <c r="D122" s="197">
        <v>0</v>
      </c>
    </row>
    <row r="123" spans="1:4" hidden="1" outlineLevel="2" x14ac:dyDescent="0.25">
      <c r="A123" s="196" t="s">
        <v>634</v>
      </c>
      <c r="B123" s="196" t="s">
        <v>588</v>
      </c>
      <c r="C123" s="197">
        <v>4912.54</v>
      </c>
      <c r="D123" s="197">
        <v>0</v>
      </c>
    </row>
    <row r="124" spans="1:4" hidden="1" outlineLevel="2" x14ac:dyDescent="0.25">
      <c r="A124" s="196" t="s">
        <v>635</v>
      </c>
      <c r="B124" s="196" t="s">
        <v>590</v>
      </c>
      <c r="C124" s="197">
        <v>2652.18</v>
      </c>
      <c r="D124" s="197">
        <v>0</v>
      </c>
    </row>
    <row r="125" spans="1:4" hidden="1" outlineLevel="2" x14ac:dyDescent="0.25">
      <c r="A125" s="196" t="s">
        <v>636</v>
      </c>
      <c r="B125" s="196" t="s">
        <v>592</v>
      </c>
      <c r="C125" s="197">
        <v>5002.59</v>
      </c>
      <c r="D125" s="197">
        <v>0</v>
      </c>
    </row>
    <row r="126" spans="1:4" hidden="1" outlineLevel="2" x14ac:dyDescent="0.25">
      <c r="A126" s="196" t="s">
        <v>637</v>
      </c>
      <c r="B126" s="196" t="s">
        <v>594</v>
      </c>
      <c r="C126" s="197">
        <v>22754.58</v>
      </c>
      <c r="D126" s="197">
        <v>0</v>
      </c>
    </row>
    <row r="127" spans="1:4" hidden="1" outlineLevel="2" x14ac:dyDescent="0.25">
      <c r="A127" s="196" t="s">
        <v>638</v>
      </c>
      <c r="B127" s="196" t="s">
        <v>4029</v>
      </c>
      <c r="C127" s="197">
        <v>51819.519999999997</v>
      </c>
      <c r="D127" s="197">
        <v>0</v>
      </c>
    </row>
    <row r="128" spans="1:4" hidden="1" outlineLevel="2" x14ac:dyDescent="0.25">
      <c r="A128" s="196" t="s">
        <v>639</v>
      </c>
      <c r="B128" s="196" t="s">
        <v>4030</v>
      </c>
      <c r="C128" s="197">
        <v>4754.3</v>
      </c>
      <c r="D128" s="197">
        <v>0</v>
      </c>
    </row>
    <row r="129" spans="1:4" hidden="1" collapsed="1" x14ac:dyDescent="0.25">
      <c r="A129" s="196" t="s">
        <v>640</v>
      </c>
      <c r="B129" s="196" t="s">
        <v>4038</v>
      </c>
      <c r="C129" s="197">
        <v>2747234.55</v>
      </c>
      <c r="D129" s="197">
        <v>0</v>
      </c>
    </row>
    <row r="130" spans="1:4" hidden="1" outlineLevel="1" collapsed="1" x14ac:dyDescent="0.25">
      <c r="A130" s="196" t="s">
        <v>641</v>
      </c>
      <c r="B130" s="196" t="s">
        <v>555</v>
      </c>
      <c r="C130" s="197">
        <v>2211266.4500000002</v>
      </c>
      <c r="D130" s="197">
        <v>0</v>
      </c>
    </row>
    <row r="131" spans="1:4" hidden="1" outlineLevel="2" x14ac:dyDescent="0.25">
      <c r="A131" s="196" t="s">
        <v>642</v>
      </c>
      <c r="B131" s="196" t="s">
        <v>557</v>
      </c>
      <c r="C131" s="197">
        <v>10241.1</v>
      </c>
      <c r="D131" s="197">
        <v>0</v>
      </c>
    </row>
    <row r="132" spans="1:4" hidden="1" outlineLevel="2" x14ac:dyDescent="0.25">
      <c r="A132" s="196" t="s">
        <v>643</v>
      </c>
      <c r="B132" s="196" t="s">
        <v>559</v>
      </c>
      <c r="C132" s="197">
        <v>120801.84</v>
      </c>
      <c r="D132" s="197">
        <v>0</v>
      </c>
    </row>
    <row r="133" spans="1:4" hidden="1" outlineLevel="2" x14ac:dyDescent="0.25">
      <c r="A133" s="196" t="s">
        <v>644</v>
      </c>
      <c r="B133" s="196" t="s">
        <v>561</v>
      </c>
      <c r="C133" s="197">
        <v>39487.89</v>
      </c>
      <c r="D133" s="197">
        <v>0</v>
      </c>
    </row>
    <row r="134" spans="1:4" hidden="1" outlineLevel="2" x14ac:dyDescent="0.25">
      <c r="A134" s="196" t="s">
        <v>645</v>
      </c>
      <c r="B134" s="196" t="s">
        <v>563</v>
      </c>
      <c r="C134" s="197">
        <v>21691.79</v>
      </c>
      <c r="D134" s="197">
        <v>0</v>
      </c>
    </row>
    <row r="135" spans="1:4" hidden="1" outlineLevel="2" x14ac:dyDescent="0.25">
      <c r="A135" s="196" t="s">
        <v>646</v>
      </c>
      <c r="B135" s="196" t="s">
        <v>565</v>
      </c>
      <c r="C135" s="197">
        <v>6238.15</v>
      </c>
      <c r="D135" s="197">
        <v>0</v>
      </c>
    </row>
    <row r="136" spans="1:4" hidden="1" outlineLevel="2" x14ac:dyDescent="0.25">
      <c r="A136" s="196" t="s">
        <v>647</v>
      </c>
      <c r="B136" s="196" t="s">
        <v>567</v>
      </c>
      <c r="C136" s="197">
        <v>1935593.01</v>
      </c>
      <c r="D136" s="197">
        <v>0</v>
      </c>
    </row>
    <row r="137" spans="1:4" hidden="1" outlineLevel="2" x14ac:dyDescent="0.25">
      <c r="A137" s="196" t="s">
        <v>648</v>
      </c>
      <c r="B137" s="196" t="s">
        <v>569</v>
      </c>
      <c r="C137" s="197">
        <v>29200.57</v>
      </c>
      <c r="D137" s="197">
        <v>0</v>
      </c>
    </row>
    <row r="138" spans="1:4" hidden="1" outlineLevel="2" x14ac:dyDescent="0.25">
      <c r="A138" s="196" t="s">
        <v>649</v>
      </c>
      <c r="B138" s="196" t="s">
        <v>571</v>
      </c>
      <c r="C138" s="197">
        <v>31376.51</v>
      </c>
      <c r="D138" s="197">
        <v>0</v>
      </c>
    </row>
    <row r="139" spans="1:4" hidden="1" outlineLevel="2" x14ac:dyDescent="0.25">
      <c r="A139" s="196" t="s">
        <v>650</v>
      </c>
      <c r="B139" s="196" t="s">
        <v>573</v>
      </c>
      <c r="C139" s="198">
        <v>0</v>
      </c>
      <c r="D139" s="198">
        <v>0</v>
      </c>
    </row>
    <row r="140" spans="1:4" hidden="1" outlineLevel="2" x14ac:dyDescent="0.25">
      <c r="A140" s="196" t="s">
        <v>651</v>
      </c>
      <c r="B140" s="196" t="s">
        <v>4025</v>
      </c>
      <c r="C140" s="197">
        <v>6941.97</v>
      </c>
      <c r="D140" s="197">
        <v>0</v>
      </c>
    </row>
    <row r="141" spans="1:4" hidden="1" outlineLevel="2" x14ac:dyDescent="0.25">
      <c r="A141" s="196" t="s">
        <v>4039</v>
      </c>
      <c r="B141" s="196" t="s">
        <v>4027</v>
      </c>
      <c r="C141" s="198">
        <v>0</v>
      </c>
      <c r="D141" s="198">
        <v>0</v>
      </c>
    </row>
    <row r="142" spans="1:4" hidden="1" outlineLevel="2" x14ac:dyDescent="0.25">
      <c r="A142" s="196" t="s">
        <v>4040</v>
      </c>
      <c r="B142" s="196" t="s">
        <v>575</v>
      </c>
      <c r="C142" s="198">
        <v>0</v>
      </c>
      <c r="D142" s="198">
        <v>0</v>
      </c>
    </row>
    <row r="143" spans="1:4" hidden="1" outlineLevel="2" x14ac:dyDescent="0.25">
      <c r="A143" s="196" t="s">
        <v>652</v>
      </c>
      <c r="B143" s="196" t="s">
        <v>577</v>
      </c>
      <c r="C143" s="197">
        <v>300</v>
      </c>
      <c r="D143" s="197">
        <v>0</v>
      </c>
    </row>
    <row r="144" spans="1:4" hidden="1" outlineLevel="2" x14ac:dyDescent="0.25">
      <c r="A144" s="196" t="s">
        <v>653</v>
      </c>
      <c r="B144" s="196" t="s">
        <v>579</v>
      </c>
      <c r="C144" s="197">
        <v>9393.6200000000008</v>
      </c>
      <c r="D144" s="197">
        <v>0</v>
      </c>
    </row>
    <row r="145" spans="1:4" hidden="1" outlineLevel="1" collapsed="1" x14ac:dyDescent="0.25">
      <c r="A145" s="196" t="s">
        <v>654</v>
      </c>
      <c r="B145" s="196" t="s">
        <v>581</v>
      </c>
      <c r="C145" s="197">
        <v>535968.1</v>
      </c>
      <c r="D145" s="197">
        <v>0</v>
      </c>
    </row>
    <row r="146" spans="1:4" hidden="1" outlineLevel="2" x14ac:dyDescent="0.25">
      <c r="A146" s="196" t="s">
        <v>655</v>
      </c>
      <c r="B146" s="196" t="s">
        <v>4028</v>
      </c>
      <c r="C146" s="197">
        <v>210206.01</v>
      </c>
      <c r="D146" s="197">
        <v>0</v>
      </c>
    </row>
    <row r="147" spans="1:4" hidden="1" outlineLevel="2" x14ac:dyDescent="0.25">
      <c r="A147" s="196" t="s">
        <v>656</v>
      </c>
      <c r="B147" s="196" t="s">
        <v>585</v>
      </c>
      <c r="C147" s="197">
        <v>82863.59</v>
      </c>
      <c r="D147" s="197">
        <v>0</v>
      </c>
    </row>
    <row r="148" spans="1:4" hidden="1" outlineLevel="2" x14ac:dyDescent="0.25">
      <c r="A148" s="196" t="s">
        <v>657</v>
      </c>
      <c r="B148" s="196" t="s">
        <v>588</v>
      </c>
      <c r="C148" s="197">
        <v>13451.25</v>
      </c>
      <c r="D148" s="197">
        <v>0</v>
      </c>
    </row>
    <row r="149" spans="1:4" hidden="1" outlineLevel="2" x14ac:dyDescent="0.25">
      <c r="A149" s="196" t="s">
        <v>658</v>
      </c>
      <c r="B149" s="196" t="s">
        <v>590</v>
      </c>
      <c r="C149" s="197">
        <v>7205.5</v>
      </c>
      <c r="D149" s="197">
        <v>0</v>
      </c>
    </row>
    <row r="150" spans="1:4" hidden="1" outlineLevel="2" x14ac:dyDescent="0.25">
      <c r="A150" s="196" t="s">
        <v>659</v>
      </c>
      <c r="B150" s="196" t="s">
        <v>592</v>
      </c>
      <c r="C150" s="197">
        <v>13459.19</v>
      </c>
      <c r="D150" s="197">
        <v>0</v>
      </c>
    </row>
    <row r="151" spans="1:4" hidden="1" outlineLevel="2" x14ac:dyDescent="0.25">
      <c r="A151" s="196" t="s">
        <v>660</v>
      </c>
      <c r="B151" s="196" t="s">
        <v>594</v>
      </c>
      <c r="C151" s="197">
        <v>61265.72</v>
      </c>
      <c r="D151" s="197">
        <v>0</v>
      </c>
    </row>
    <row r="152" spans="1:4" hidden="1" outlineLevel="2" x14ac:dyDescent="0.25">
      <c r="A152" s="196" t="s">
        <v>661</v>
      </c>
      <c r="B152" s="196" t="s">
        <v>4029</v>
      </c>
      <c r="C152" s="197">
        <v>134337.18</v>
      </c>
      <c r="D152" s="197">
        <v>0</v>
      </c>
    </row>
    <row r="153" spans="1:4" hidden="1" outlineLevel="2" x14ac:dyDescent="0.25">
      <c r="A153" s="196" t="s">
        <v>662</v>
      </c>
      <c r="B153" s="196" t="s">
        <v>4030</v>
      </c>
      <c r="C153" s="197">
        <v>13179.66</v>
      </c>
      <c r="D153" s="197">
        <v>0</v>
      </c>
    </row>
    <row r="154" spans="1:4" hidden="1" collapsed="1" x14ac:dyDescent="0.25">
      <c r="A154" s="196" t="s">
        <v>663</v>
      </c>
      <c r="B154" s="196" t="s">
        <v>664</v>
      </c>
      <c r="C154" s="197">
        <v>1138947.01</v>
      </c>
      <c r="D154" s="197">
        <v>0</v>
      </c>
    </row>
    <row r="155" spans="1:4" hidden="1" outlineLevel="1" collapsed="1" x14ac:dyDescent="0.25">
      <c r="A155" s="196" t="s">
        <v>665</v>
      </c>
      <c r="B155" s="196" t="s">
        <v>555</v>
      </c>
      <c r="C155" s="197">
        <v>920829.8</v>
      </c>
      <c r="D155" s="197">
        <v>0</v>
      </c>
    </row>
    <row r="156" spans="1:4" hidden="1" outlineLevel="2" x14ac:dyDescent="0.25">
      <c r="A156" s="196" t="s">
        <v>666</v>
      </c>
      <c r="B156" s="196" t="s">
        <v>557</v>
      </c>
      <c r="C156" s="197">
        <v>7607.88</v>
      </c>
      <c r="D156" s="197">
        <v>0</v>
      </c>
    </row>
    <row r="157" spans="1:4" hidden="1" outlineLevel="2" x14ac:dyDescent="0.25">
      <c r="A157" s="196" t="s">
        <v>667</v>
      </c>
      <c r="B157" s="196" t="s">
        <v>559</v>
      </c>
      <c r="C157" s="197">
        <v>37234.800000000003</v>
      </c>
      <c r="D157" s="197">
        <v>0</v>
      </c>
    </row>
    <row r="158" spans="1:4" hidden="1" outlineLevel="2" x14ac:dyDescent="0.25">
      <c r="A158" s="196" t="s">
        <v>668</v>
      </c>
      <c r="B158" s="196" t="s">
        <v>561</v>
      </c>
      <c r="C158" s="197">
        <v>16977.13</v>
      </c>
      <c r="D158" s="197">
        <v>0</v>
      </c>
    </row>
    <row r="159" spans="1:4" hidden="1" outlineLevel="2" x14ac:dyDescent="0.25">
      <c r="A159" s="196" t="s">
        <v>669</v>
      </c>
      <c r="B159" s="196" t="s">
        <v>563</v>
      </c>
      <c r="C159" s="197">
        <v>8141.07</v>
      </c>
      <c r="D159" s="197">
        <v>0</v>
      </c>
    </row>
    <row r="160" spans="1:4" hidden="1" outlineLevel="2" x14ac:dyDescent="0.25">
      <c r="A160" s="196" t="s">
        <v>670</v>
      </c>
      <c r="B160" s="196" t="s">
        <v>565</v>
      </c>
      <c r="C160" s="197">
        <v>2108.46</v>
      </c>
      <c r="D160" s="197">
        <v>0</v>
      </c>
    </row>
    <row r="161" spans="1:4" hidden="1" outlineLevel="2" x14ac:dyDescent="0.25">
      <c r="A161" s="196" t="s">
        <v>671</v>
      </c>
      <c r="B161" s="196" t="s">
        <v>567</v>
      </c>
      <c r="C161" s="197">
        <v>794758.41</v>
      </c>
      <c r="D161" s="197">
        <v>0</v>
      </c>
    </row>
    <row r="162" spans="1:4" hidden="1" outlineLevel="2" x14ac:dyDescent="0.25">
      <c r="A162" s="196" t="s">
        <v>672</v>
      </c>
      <c r="B162" s="196" t="s">
        <v>569</v>
      </c>
      <c r="C162" s="197">
        <v>11636.7</v>
      </c>
      <c r="D162" s="197">
        <v>0</v>
      </c>
    </row>
    <row r="163" spans="1:4" hidden="1" outlineLevel="2" x14ac:dyDescent="0.25">
      <c r="A163" s="196" t="s">
        <v>673</v>
      </c>
      <c r="B163" s="196" t="s">
        <v>571</v>
      </c>
      <c r="C163" s="197">
        <v>35061.06</v>
      </c>
      <c r="D163" s="197">
        <v>0</v>
      </c>
    </row>
    <row r="164" spans="1:4" hidden="1" outlineLevel="2" x14ac:dyDescent="0.25">
      <c r="A164" s="196" t="s">
        <v>4041</v>
      </c>
      <c r="B164" s="196" t="s">
        <v>573</v>
      </c>
      <c r="C164" s="198">
        <v>0</v>
      </c>
      <c r="D164" s="198">
        <v>0</v>
      </c>
    </row>
    <row r="165" spans="1:4" hidden="1" outlineLevel="2" x14ac:dyDescent="0.25">
      <c r="A165" s="196" t="s">
        <v>4042</v>
      </c>
      <c r="B165" s="196" t="s">
        <v>4025</v>
      </c>
      <c r="C165" s="197">
        <v>2499</v>
      </c>
      <c r="D165" s="197">
        <v>0</v>
      </c>
    </row>
    <row r="166" spans="1:4" hidden="1" outlineLevel="2" x14ac:dyDescent="0.25">
      <c r="A166" s="196" t="s">
        <v>4043</v>
      </c>
      <c r="B166" s="196" t="s">
        <v>4027</v>
      </c>
      <c r="C166" s="198">
        <v>0</v>
      </c>
      <c r="D166" s="198">
        <v>0</v>
      </c>
    </row>
    <row r="167" spans="1:4" hidden="1" outlineLevel="2" x14ac:dyDescent="0.25">
      <c r="A167" s="196" t="s">
        <v>674</v>
      </c>
      <c r="B167" s="196" t="s">
        <v>575</v>
      </c>
      <c r="C167" s="197">
        <v>905.69</v>
      </c>
      <c r="D167" s="197">
        <v>0</v>
      </c>
    </row>
    <row r="168" spans="1:4" hidden="1" outlineLevel="2" x14ac:dyDescent="0.25">
      <c r="A168" s="196" t="s">
        <v>4044</v>
      </c>
      <c r="B168" s="196" t="s">
        <v>577</v>
      </c>
      <c r="C168" s="198">
        <v>0</v>
      </c>
      <c r="D168" s="198">
        <v>0</v>
      </c>
    </row>
    <row r="169" spans="1:4" hidden="1" outlineLevel="2" x14ac:dyDescent="0.25">
      <c r="A169" s="196" t="s">
        <v>675</v>
      </c>
      <c r="B169" s="196" t="s">
        <v>579</v>
      </c>
      <c r="C169" s="197">
        <v>3899.6</v>
      </c>
      <c r="D169" s="197">
        <v>0</v>
      </c>
    </row>
    <row r="170" spans="1:4" hidden="1" outlineLevel="1" collapsed="1" x14ac:dyDescent="0.25">
      <c r="A170" s="196" t="s">
        <v>676</v>
      </c>
      <c r="B170" s="196" t="s">
        <v>581</v>
      </c>
      <c r="C170" s="197">
        <v>218117.21</v>
      </c>
      <c r="D170" s="197">
        <v>0</v>
      </c>
    </row>
    <row r="171" spans="1:4" hidden="1" outlineLevel="2" x14ac:dyDescent="0.25">
      <c r="A171" s="196" t="s">
        <v>677</v>
      </c>
      <c r="B171" s="196" t="s">
        <v>4028</v>
      </c>
      <c r="C171" s="197">
        <v>85134.46</v>
      </c>
      <c r="D171" s="197">
        <v>0</v>
      </c>
    </row>
    <row r="172" spans="1:4" hidden="1" outlineLevel="2" x14ac:dyDescent="0.25">
      <c r="A172" s="196" t="s">
        <v>678</v>
      </c>
      <c r="B172" s="196" t="s">
        <v>585</v>
      </c>
      <c r="C172" s="197">
        <v>33397.39</v>
      </c>
      <c r="D172" s="197">
        <v>0</v>
      </c>
    </row>
    <row r="173" spans="1:4" hidden="1" outlineLevel="2" x14ac:dyDescent="0.25">
      <c r="A173" s="196" t="s">
        <v>679</v>
      </c>
      <c r="B173" s="196" t="s">
        <v>588</v>
      </c>
      <c r="C173" s="197">
        <v>5336.32</v>
      </c>
      <c r="D173" s="197">
        <v>0</v>
      </c>
    </row>
    <row r="174" spans="1:4" hidden="1" outlineLevel="2" x14ac:dyDescent="0.25">
      <c r="A174" s="196" t="s">
        <v>680</v>
      </c>
      <c r="B174" s="196" t="s">
        <v>590</v>
      </c>
      <c r="C174" s="197">
        <v>2928.47</v>
      </c>
      <c r="D174" s="197">
        <v>0</v>
      </c>
    </row>
    <row r="175" spans="1:4" hidden="1" outlineLevel="2" x14ac:dyDescent="0.25">
      <c r="A175" s="196" t="s">
        <v>681</v>
      </c>
      <c r="B175" s="196" t="s">
        <v>592</v>
      </c>
      <c r="C175" s="197">
        <v>5500.25</v>
      </c>
      <c r="D175" s="197">
        <v>0</v>
      </c>
    </row>
    <row r="176" spans="1:4" hidden="1" outlineLevel="2" x14ac:dyDescent="0.25">
      <c r="A176" s="196" t="s">
        <v>682</v>
      </c>
      <c r="B176" s="196" t="s">
        <v>594</v>
      </c>
      <c r="C176" s="197">
        <v>24734.32</v>
      </c>
      <c r="D176" s="197">
        <v>0</v>
      </c>
    </row>
    <row r="177" spans="1:4" hidden="1" outlineLevel="2" x14ac:dyDescent="0.25">
      <c r="A177" s="196" t="s">
        <v>683</v>
      </c>
      <c r="B177" s="196" t="s">
        <v>4029</v>
      </c>
      <c r="C177" s="197">
        <v>56047.13</v>
      </c>
      <c r="D177" s="197">
        <v>0</v>
      </c>
    </row>
    <row r="178" spans="1:4" hidden="1" outlineLevel="2" x14ac:dyDescent="0.25">
      <c r="A178" s="196" t="s">
        <v>684</v>
      </c>
      <c r="B178" s="196" t="s">
        <v>4030</v>
      </c>
      <c r="C178" s="197">
        <v>5038.87</v>
      </c>
      <c r="D178" s="197">
        <v>0</v>
      </c>
    </row>
    <row r="179" spans="1:4" hidden="1" collapsed="1" x14ac:dyDescent="0.25">
      <c r="A179" s="196" t="s">
        <v>685</v>
      </c>
      <c r="B179" s="196" t="s">
        <v>4045</v>
      </c>
      <c r="C179" s="197">
        <v>2458188.04</v>
      </c>
      <c r="D179" s="197">
        <v>0</v>
      </c>
    </row>
    <row r="180" spans="1:4" hidden="1" outlineLevel="1" collapsed="1" x14ac:dyDescent="0.25">
      <c r="A180" s="196" t="s">
        <v>686</v>
      </c>
      <c r="B180" s="196" t="s">
        <v>555</v>
      </c>
      <c r="C180" s="197">
        <v>1870368.7</v>
      </c>
      <c r="D180" s="197">
        <v>0</v>
      </c>
    </row>
    <row r="181" spans="1:4" hidden="1" outlineLevel="2" x14ac:dyDescent="0.25">
      <c r="A181" s="196" t="s">
        <v>687</v>
      </c>
      <c r="B181" s="196" t="s">
        <v>557</v>
      </c>
      <c r="C181" s="197">
        <v>22902.55</v>
      </c>
      <c r="D181" s="197">
        <v>0</v>
      </c>
    </row>
    <row r="182" spans="1:4" hidden="1" outlineLevel="2" x14ac:dyDescent="0.25">
      <c r="A182" s="196" t="s">
        <v>688</v>
      </c>
      <c r="B182" s="196" t="s">
        <v>559</v>
      </c>
      <c r="C182" s="197">
        <v>62296.1</v>
      </c>
      <c r="D182" s="197">
        <v>0</v>
      </c>
    </row>
    <row r="183" spans="1:4" hidden="1" outlineLevel="2" x14ac:dyDescent="0.25">
      <c r="A183" s="196" t="s">
        <v>689</v>
      </c>
      <c r="B183" s="196" t="s">
        <v>561</v>
      </c>
      <c r="C183" s="197">
        <v>14530.95</v>
      </c>
      <c r="D183" s="197">
        <v>0</v>
      </c>
    </row>
    <row r="184" spans="1:4" hidden="1" outlineLevel="2" x14ac:dyDescent="0.25">
      <c r="A184" s="196" t="s">
        <v>690</v>
      </c>
      <c r="B184" s="196" t="s">
        <v>563</v>
      </c>
      <c r="C184" s="197">
        <v>13417.87</v>
      </c>
      <c r="D184" s="197">
        <v>0</v>
      </c>
    </row>
    <row r="185" spans="1:4" hidden="1" outlineLevel="2" x14ac:dyDescent="0.25">
      <c r="A185" s="196" t="s">
        <v>691</v>
      </c>
      <c r="B185" s="196" t="s">
        <v>565</v>
      </c>
      <c r="C185" s="197">
        <v>6088.22</v>
      </c>
      <c r="D185" s="197">
        <v>0</v>
      </c>
    </row>
    <row r="186" spans="1:4" hidden="1" outlineLevel="2" x14ac:dyDescent="0.25">
      <c r="A186" s="196" t="s">
        <v>692</v>
      </c>
      <c r="B186" s="196" t="s">
        <v>567</v>
      </c>
      <c r="C186" s="197">
        <v>1661957.33</v>
      </c>
      <c r="D186" s="197">
        <v>0</v>
      </c>
    </row>
    <row r="187" spans="1:4" hidden="1" outlineLevel="2" x14ac:dyDescent="0.25">
      <c r="A187" s="196" t="s">
        <v>693</v>
      </c>
      <c r="B187" s="196" t="s">
        <v>569</v>
      </c>
      <c r="C187" s="197">
        <v>19472.16</v>
      </c>
      <c r="D187" s="197">
        <v>0</v>
      </c>
    </row>
    <row r="188" spans="1:4" hidden="1" outlineLevel="2" x14ac:dyDescent="0.25">
      <c r="A188" s="196" t="s">
        <v>694</v>
      </c>
      <c r="B188" s="196" t="s">
        <v>571</v>
      </c>
      <c r="C188" s="197">
        <v>29331.93</v>
      </c>
      <c r="D188" s="197">
        <v>0</v>
      </c>
    </row>
    <row r="189" spans="1:4" hidden="1" outlineLevel="2" x14ac:dyDescent="0.25">
      <c r="A189" s="196" t="s">
        <v>695</v>
      </c>
      <c r="B189" s="196" t="s">
        <v>573</v>
      </c>
      <c r="C189" s="197">
        <v>160.09</v>
      </c>
      <c r="D189" s="197">
        <v>0</v>
      </c>
    </row>
    <row r="190" spans="1:4" hidden="1" outlineLevel="2" x14ac:dyDescent="0.25">
      <c r="A190" s="196" t="s">
        <v>4046</v>
      </c>
      <c r="B190" s="196" t="s">
        <v>4025</v>
      </c>
      <c r="C190" s="197">
        <v>19738.82</v>
      </c>
      <c r="D190" s="197">
        <v>0</v>
      </c>
    </row>
    <row r="191" spans="1:4" hidden="1" outlineLevel="2" x14ac:dyDescent="0.25">
      <c r="A191" s="196" t="s">
        <v>4047</v>
      </c>
      <c r="B191" s="196" t="s">
        <v>4027</v>
      </c>
      <c r="C191" s="198">
        <v>0</v>
      </c>
      <c r="D191" s="198">
        <v>0</v>
      </c>
    </row>
    <row r="192" spans="1:4" hidden="1" outlineLevel="2" x14ac:dyDescent="0.25">
      <c r="A192" s="196" t="s">
        <v>4048</v>
      </c>
      <c r="B192" s="196" t="s">
        <v>575</v>
      </c>
      <c r="C192" s="197">
        <v>3869.76</v>
      </c>
      <c r="D192" s="197">
        <v>0</v>
      </c>
    </row>
    <row r="193" spans="1:4" hidden="1" outlineLevel="2" x14ac:dyDescent="0.25">
      <c r="A193" s="196" t="s">
        <v>4049</v>
      </c>
      <c r="B193" s="196" t="s">
        <v>577</v>
      </c>
      <c r="C193" s="197">
        <v>526</v>
      </c>
      <c r="D193" s="197">
        <v>0</v>
      </c>
    </row>
    <row r="194" spans="1:4" hidden="1" outlineLevel="2" x14ac:dyDescent="0.25">
      <c r="A194" s="196" t="s">
        <v>696</v>
      </c>
      <c r="B194" s="196" t="s">
        <v>579</v>
      </c>
      <c r="C194" s="197">
        <v>16076.92</v>
      </c>
      <c r="D194" s="197">
        <v>0</v>
      </c>
    </row>
    <row r="195" spans="1:4" hidden="1" outlineLevel="1" collapsed="1" x14ac:dyDescent="0.25">
      <c r="A195" s="196" t="s">
        <v>697</v>
      </c>
      <c r="B195" s="196" t="s">
        <v>581</v>
      </c>
      <c r="C195" s="197">
        <v>587819.34</v>
      </c>
      <c r="D195" s="197">
        <v>0</v>
      </c>
    </row>
    <row r="196" spans="1:4" hidden="1" outlineLevel="2" x14ac:dyDescent="0.25">
      <c r="A196" s="196" t="s">
        <v>698</v>
      </c>
      <c r="B196" s="196" t="s">
        <v>4028</v>
      </c>
      <c r="C196" s="197">
        <v>164018.89000000001</v>
      </c>
      <c r="D196" s="197">
        <v>0</v>
      </c>
    </row>
    <row r="197" spans="1:4" hidden="1" outlineLevel="2" x14ac:dyDescent="0.25">
      <c r="A197" s="196" t="s">
        <v>699</v>
      </c>
      <c r="B197" s="196" t="s">
        <v>585</v>
      </c>
      <c r="C197" s="197">
        <v>63491.8</v>
      </c>
      <c r="D197" s="197">
        <v>0</v>
      </c>
    </row>
    <row r="198" spans="1:4" hidden="1" outlineLevel="2" x14ac:dyDescent="0.25">
      <c r="A198" s="196" t="s">
        <v>700</v>
      </c>
      <c r="B198" s="196" t="s">
        <v>588</v>
      </c>
      <c r="C198" s="197">
        <v>11440.17</v>
      </c>
      <c r="D198" s="197">
        <v>0</v>
      </c>
    </row>
    <row r="199" spans="1:4" hidden="1" outlineLevel="2" x14ac:dyDescent="0.25">
      <c r="A199" s="196" t="s">
        <v>701</v>
      </c>
      <c r="B199" s="196" t="s">
        <v>590</v>
      </c>
      <c r="C199" s="197">
        <v>117624.02</v>
      </c>
      <c r="D199" s="197">
        <v>0</v>
      </c>
    </row>
    <row r="200" spans="1:4" hidden="1" outlineLevel="2" x14ac:dyDescent="0.25">
      <c r="A200" s="196" t="s">
        <v>702</v>
      </c>
      <c r="B200" s="196" t="s">
        <v>592</v>
      </c>
      <c r="C200" s="197">
        <v>10625.18</v>
      </c>
      <c r="D200" s="197">
        <v>0</v>
      </c>
    </row>
    <row r="201" spans="1:4" hidden="1" outlineLevel="2" x14ac:dyDescent="0.25">
      <c r="A201" s="196" t="s">
        <v>703</v>
      </c>
      <c r="B201" s="196" t="s">
        <v>594</v>
      </c>
      <c r="C201" s="197">
        <v>49300.75</v>
      </c>
      <c r="D201" s="197">
        <v>0</v>
      </c>
    </row>
    <row r="202" spans="1:4" hidden="1" outlineLevel="2" x14ac:dyDescent="0.25">
      <c r="A202" s="196" t="s">
        <v>704</v>
      </c>
      <c r="B202" s="196" t="s">
        <v>4029</v>
      </c>
      <c r="C202" s="197">
        <v>105933.03</v>
      </c>
      <c r="D202" s="197">
        <v>0</v>
      </c>
    </row>
    <row r="203" spans="1:4" hidden="1" outlineLevel="2" x14ac:dyDescent="0.25">
      <c r="A203" s="196" t="s">
        <v>705</v>
      </c>
      <c r="B203" s="196" t="s">
        <v>4030</v>
      </c>
      <c r="C203" s="197">
        <v>11395.37</v>
      </c>
      <c r="D203" s="197">
        <v>0</v>
      </c>
    </row>
    <row r="204" spans="1:4" hidden="1" outlineLevel="2" x14ac:dyDescent="0.25">
      <c r="A204" s="196" t="s">
        <v>706</v>
      </c>
      <c r="B204" s="196" t="s">
        <v>413</v>
      </c>
      <c r="C204" s="197">
        <v>53990.13</v>
      </c>
      <c r="D204" s="197">
        <v>0</v>
      </c>
    </row>
    <row r="205" spans="1:4" hidden="1" collapsed="1" x14ac:dyDescent="0.25">
      <c r="A205" s="196" t="s">
        <v>707</v>
      </c>
      <c r="B205" s="196" t="s">
        <v>708</v>
      </c>
      <c r="C205" s="197">
        <v>889892.29</v>
      </c>
      <c r="D205" s="197">
        <v>0</v>
      </c>
    </row>
    <row r="206" spans="1:4" hidden="1" outlineLevel="1" collapsed="1" x14ac:dyDescent="0.25">
      <c r="A206" s="196" t="s">
        <v>709</v>
      </c>
      <c r="B206" s="196" t="s">
        <v>555</v>
      </c>
      <c r="C206" s="197">
        <v>714467.13</v>
      </c>
      <c r="D206" s="197">
        <v>0</v>
      </c>
    </row>
    <row r="207" spans="1:4" hidden="1" outlineLevel="2" x14ac:dyDescent="0.25">
      <c r="A207" s="196" t="s">
        <v>710</v>
      </c>
      <c r="B207" s="196" t="s">
        <v>557</v>
      </c>
      <c r="C207" s="197">
        <v>11248.22</v>
      </c>
      <c r="D207" s="197">
        <v>0</v>
      </c>
    </row>
    <row r="208" spans="1:4" hidden="1" outlineLevel="2" x14ac:dyDescent="0.25">
      <c r="A208" s="196" t="s">
        <v>711</v>
      </c>
      <c r="B208" s="196" t="s">
        <v>559</v>
      </c>
      <c r="C208" s="197">
        <v>47455</v>
      </c>
      <c r="D208" s="197">
        <v>0</v>
      </c>
    </row>
    <row r="209" spans="1:4" hidden="1" outlineLevel="2" x14ac:dyDescent="0.25">
      <c r="A209" s="196" t="s">
        <v>712</v>
      </c>
      <c r="B209" s="196" t="s">
        <v>561</v>
      </c>
      <c r="C209" s="197">
        <v>11034.3</v>
      </c>
      <c r="D209" s="197">
        <v>0</v>
      </c>
    </row>
    <row r="210" spans="1:4" hidden="1" outlineLevel="2" x14ac:dyDescent="0.25">
      <c r="A210" s="196" t="s">
        <v>713</v>
      </c>
      <c r="B210" s="196" t="s">
        <v>563</v>
      </c>
      <c r="C210" s="197">
        <v>6077.16</v>
      </c>
      <c r="D210" s="197">
        <v>0</v>
      </c>
    </row>
    <row r="211" spans="1:4" hidden="1" outlineLevel="2" x14ac:dyDescent="0.25">
      <c r="A211" s="196" t="s">
        <v>714</v>
      </c>
      <c r="B211" s="196" t="s">
        <v>565</v>
      </c>
      <c r="C211" s="197">
        <v>2634.33</v>
      </c>
      <c r="D211" s="197">
        <v>0</v>
      </c>
    </row>
    <row r="212" spans="1:4" hidden="1" outlineLevel="2" x14ac:dyDescent="0.25">
      <c r="A212" s="196" t="s">
        <v>715</v>
      </c>
      <c r="B212" s="196" t="s">
        <v>567</v>
      </c>
      <c r="C212" s="197">
        <v>620105.87</v>
      </c>
      <c r="D212" s="197">
        <v>0</v>
      </c>
    </row>
    <row r="213" spans="1:4" hidden="1" outlineLevel="2" x14ac:dyDescent="0.25">
      <c r="A213" s="196" t="s">
        <v>716</v>
      </c>
      <c r="B213" s="196" t="s">
        <v>569</v>
      </c>
      <c r="C213" s="197">
        <v>8994.2900000000009</v>
      </c>
      <c r="D213" s="197">
        <v>0</v>
      </c>
    </row>
    <row r="214" spans="1:4" hidden="1" outlineLevel="2" x14ac:dyDescent="0.25">
      <c r="A214" s="196" t="s">
        <v>717</v>
      </c>
      <c r="B214" s="196" t="s">
        <v>571</v>
      </c>
      <c r="C214" s="197">
        <v>4564.79</v>
      </c>
      <c r="D214" s="197">
        <v>0</v>
      </c>
    </row>
    <row r="215" spans="1:4" hidden="1" outlineLevel="2" x14ac:dyDescent="0.25">
      <c r="A215" s="196" t="s">
        <v>4050</v>
      </c>
      <c r="B215" s="196" t="s">
        <v>573</v>
      </c>
      <c r="C215" s="198">
        <v>0</v>
      </c>
      <c r="D215" s="198">
        <v>0</v>
      </c>
    </row>
    <row r="216" spans="1:4" hidden="1" outlineLevel="2" x14ac:dyDescent="0.25">
      <c r="A216" s="196" t="s">
        <v>4051</v>
      </c>
      <c r="B216" s="196" t="s">
        <v>4025</v>
      </c>
      <c r="C216" s="198">
        <v>0</v>
      </c>
      <c r="D216" s="198">
        <v>0</v>
      </c>
    </row>
    <row r="217" spans="1:4" hidden="1" outlineLevel="2" x14ac:dyDescent="0.25">
      <c r="A217" s="196" t="s">
        <v>4052</v>
      </c>
      <c r="B217" s="196" t="s">
        <v>4027</v>
      </c>
      <c r="C217" s="198">
        <v>0</v>
      </c>
      <c r="D217" s="198">
        <v>0</v>
      </c>
    </row>
    <row r="218" spans="1:4" hidden="1" outlineLevel="2" x14ac:dyDescent="0.25">
      <c r="A218" s="196" t="s">
        <v>718</v>
      </c>
      <c r="B218" s="196" t="s">
        <v>575</v>
      </c>
      <c r="C218" s="197">
        <v>390</v>
      </c>
      <c r="D218" s="197">
        <v>0</v>
      </c>
    </row>
    <row r="219" spans="1:4" hidden="1" outlineLevel="2" x14ac:dyDescent="0.25">
      <c r="A219" s="196" t="s">
        <v>719</v>
      </c>
      <c r="B219" s="196" t="s">
        <v>577</v>
      </c>
      <c r="C219" s="198">
        <v>0</v>
      </c>
      <c r="D219" s="198">
        <v>0</v>
      </c>
    </row>
    <row r="220" spans="1:4" hidden="1" outlineLevel="2" x14ac:dyDescent="0.25">
      <c r="A220" s="196" t="s">
        <v>720</v>
      </c>
      <c r="B220" s="196" t="s">
        <v>579</v>
      </c>
      <c r="C220" s="197">
        <v>1963.17</v>
      </c>
      <c r="D220" s="197">
        <v>0</v>
      </c>
    </row>
    <row r="221" spans="1:4" hidden="1" outlineLevel="1" collapsed="1" x14ac:dyDescent="0.25">
      <c r="A221" s="196" t="s">
        <v>721</v>
      </c>
      <c r="B221" s="196" t="s">
        <v>581</v>
      </c>
      <c r="C221" s="197">
        <v>175425.16</v>
      </c>
      <c r="D221" s="197">
        <v>0</v>
      </c>
    </row>
    <row r="222" spans="1:4" hidden="1" outlineLevel="2" x14ac:dyDescent="0.25">
      <c r="A222" s="196" t="s">
        <v>722</v>
      </c>
      <c r="B222" s="196" t="s">
        <v>4028</v>
      </c>
      <c r="C222" s="197">
        <v>69313.38</v>
      </c>
      <c r="D222" s="197">
        <v>0</v>
      </c>
    </row>
    <row r="223" spans="1:4" hidden="1" outlineLevel="2" x14ac:dyDescent="0.25">
      <c r="A223" s="196" t="s">
        <v>723</v>
      </c>
      <c r="B223" s="196" t="s">
        <v>585</v>
      </c>
      <c r="C223" s="197">
        <v>27023.4</v>
      </c>
      <c r="D223" s="197">
        <v>0</v>
      </c>
    </row>
    <row r="224" spans="1:4" hidden="1" outlineLevel="2" x14ac:dyDescent="0.25">
      <c r="A224" s="196" t="s">
        <v>724</v>
      </c>
      <c r="B224" s="196" t="s">
        <v>588</v>
      </c>
      <c r="C224" s="197">
        <v>4308.71</v>
      </c>
      <c r="D224" s="197">
        <v>0</v>
      </c>
    </row>
    <row r="225" spans="1:4" hidden="1" outlineLevel="2" x14ac:dyDescent="0.25">
      <c r="A225" s="196" t="s">
        <v>725</v>
      </c>
      <c r="B225" s="196" t="s">
        <v>590</v>
      </c>
      <c r="C225" s="197">
        <v>2312.64</v>
      </c>
      <c r="D225" s="197">
        <v>0</v>
      </c>
    </row>
    <row r="226" spans="1:4" hidden="1" outlineLevel="2" x14ac:dyDescent="0.25">
      <c r="A226" s="196" t="s">
        <v>726</v>
      </c>
      <c r="B226" s="196" t="s">
        <v>592</v>
      </c>
      <c r="C226" s="197">
        <v>4404.0200000000004</v>
      </c>
      <c r="D226" s="197">
        <v>0</v>
      </c>
    </row>
    <row r="227" spans="1:4" hidden="1" outlineLevel="2" x14ac:dyDescent="0.25">
      <c r="A227" s="196" t="s">
        <v>727</v>
      </c>
      <c r="B227" s="196" t="s">
        <v>594</v>
      </c>
      <c r="C227" s="197">
        <v>20084.240000000002</v>
      </c>
      <c r="D227" s="197">
        <v>0</v>
      </c>
    </row>
    <row r="228" spans="1:4" hidden="1" outlineLevel="2" x14ac:dyDescent="0.25">
      <c r="A228" s="196" t="s">
        <v>728</v>
      </c>
      <c r="B228" s="196" t="s">
        <v>4029</v>
      </c>
      <c r="C228" s="197">
        <v>43911.24</v>
      </c>
      <c r="D228" s="197">
        <v>0</v>
      </c>
    </row>
    <row r="229" spans="1:4" hidden="1" outlineLevel="2" x14ac:dyDescent="0.25">
      <c r="A229" s="196" t="s">
        <v>729</v>
      </c>
      <c r="B229" s="196" t="s">
        <v>4030</v>
      </c>
      <c r="C229" s="197">
        <v>4067.53</v>
      </c>
      <c r="D229" s="197">
        <v>0</v>
      </c>
    </row>
    <row r="230" spans="1:4" hidden="1" collapsed="1" x14ac:dyDescent="0.25">
      <c r="A230" s="196" t="s">
        <v>730</v>
      </c>
      <c r="B230" s="196" t="s">
        <v>731</v>
      </c>
      <c r="C230" s="197">
        <v>1902371.2</v>
      </c>
      <c r="D230" s="197">
        <v>0</v>
      </c>
    </row>
    <row r="231" spans="1:4" hidden="1" outlineLevel="1" collapsed="1" x14ac:dyDescent="0.25">
      <c r="A231" s="196" t="s">
        <v>732</v>
      </c>
      <c r="B231" s="196" t="s">
        <v>555</v>
      </c>
      <c r="C231" s="197">
        <v>1521262.84</v>
      </c>
      <c r="D231" s="197">
        <v>0</v>
      </c>
    </row>
    <row r="232" spans="1:4" hidden="1" outlineLevel="2" x14ac:dyDescent="0.25">
      <c r="A232" s="196" t="s">
        <v>733</v>
      </c>
      <c r="B232" s="196" t="s">
        <v>557</v>
      </c>
      <c r="C232" s="197">
        <v>19467.830000000002</v>
      </c>
      <c r="D232" s="197">
        <v>0</v>
      </c>
    </row>
    <row r="233" spans="1:4" hidden="1" outlineLevel="2" x14ac:dyDescent="0.25">
      <c r="A233" s="196" t="s">
        <v>734</v>
      </c>
      <c r="B233" s="196" t="s">
        <v>559</v>
      </c>
      <c r="C233" s="197">
        <v>78376.2</v>
      </c>
      <c r="D233" s="197">
        <v>0</v>
      </c>
    </row>
    <row r="234" spans="1:4" hidden="1" outlineLevel="2" x14ac:dyDescent="0.25">
      <c r="A234" s="196" t="s">
        <v>735</v>
      </c>
      <c r="B234" s="196" t="s">
        <v>561</v>
      </c>
      <c r="C234" s="197">
        <v>4515</v>
      </c>
      <c r="D234" s="197">
        <v>0</v>
      </c>
    </row>
    <row r="235" spans="1:4" hidden="1" outlineLevel="2" x14ac:dyDescent="0.25">
      <c r="A235" s="196" t="s">
        <v>736</v>
      </c>
      <c r="B235" s="196" t="s">
        <v>563</v>
      </c>
      <c r="C235" s="197">
        <v>17603.29</v>
      </c>
      <c r="D235" s="197">
        <v>0</v>
      </c>
    </row>
    <row r="236" spans="1:4" hidden="1" outlineLevel="2" x14ac:dyDescent="0.25">
      <c r="A236" s="196" t="s">
        <v>737</v>
      </c>
      <c r="B236" s="196" t="s">
        <v>565</v>
      </c>
      <c r="C236" s="197">
        <v>4642.42</v>
      </c>
      <c r="D236" s="197">
        <v>0</v>
      </c>
    </row>
    <row r="237" spans="1:4" hidden="1" outlineLevel="2" x14ac:dyDescent="0.25">
      <c r="A237" s="196" t="s">
        <v>738</v>
      </c>
      <c r="B237" s="196" t="s">
        <v>567</v>
      </c>
      <c r="C237" s="197">
        <v>1331285.71</v>
      </c>
      <c r="D237" s="197">
        <v>0</v>
      </c>
    </row>
    <row r="238" spans="1:4" hidden="1" outlineLevel="2" x14ac:dyDescent="0.25">
      <c r="A238" s="196" t="s">
        <v>739</v>
      </c>
      <c r="B238" s="196" t="s">
        <v>569</v>
      </c>
      <c r="C238" s="197">
        <v>19064.43</v>
      </c>
      <c r="D238" s="197">
        <v>0</v>
      </c>
    </row>
    <row r="239" spans="1:4" hidden="1" outlineLevel="2" x14ac:dyDescent="0.25">
      <c r="A239" s="196" t="s">
        <v>740</v>
      </c>
      <c r="B239" s="196" t="s">
        <v>571</v>
      </c>
      <c r="C239" s="197">
        <v>20238.64</v>
      </c>
      <c r="D239" s="197">
        <v>0</v>
      </c>
    </row>
    <row r="240" spans="1:4" hidden="1" outlineLevel="2" x14ac:dyDescent="0.25">
      <c r="A240" s="196" t="s">
        <v>741</v>
      </c>
      <c r="B240" s="196" t="s">
        <v>573</v>
      </c>
      <c r="C240" s="198">
        <v>0</v>
      </c>
      <c r="D240" s="198">
        <v>0</v>
      </c>
    </row>
    <row r="241" spans="1:4" hidden="1" outlineLevel="2" x14ac:dyDescent="0.25">
      <c r="A241" s="196" t="s">
        <v>4053</v>
      </c>
      <c r="B241" s="196" t="s">
        <v>4025</v>
      </c>
      <c r="C241" s="197">
        <v>6366.38</v>
      </c>
      <c r="D241" s="197">
        <v>0</v>
      </c>
    </row>
    <row r="242" spans="1:4" hidden="1" outlineLevel="2" x14ac:dyDescent="0.25">
      <c r="A242" s="196" t="s">
        <v>4054</v>
      </c>
      <c r="B242" s="196" t="s">
        <v>4027</v>
      </c>
      <c r="C242" s="198">
        <v>0</v>
      </c>
      <c r="D242" s="198">
        <v>0</v>
      </c>
    </row>
    <row r="243" spans="1:4" hidden="1" outlineLevel="2" x14ac:dyDescent="0.25">
      <c r="A243" s="196" t="s">
        <v>742</v>
      </c>
      <c r="B243" s="196" t="s">
        <v>575</v>
      </c>
      <c r="C243" s="197">
        <v>8870.26</v>
      </c>
      <c r="D243" s="197">
        <v>0</v>
      </c>
    </row>
    <row r="244" spans="1:4" hidden="1" outlineLevel="2" x14ac:dyDescent="0.25">
      <c r="A244" s="196" t="s">
        <v>4055</v>
      </c>
      <c r="B244" s="196" t="s">
        <v>577</v>
      </c>
      <c r="C244" s="197">
        <v>538.44000000000005</v>
      </c>
      <c r="D244" s="197">
        <v>0</v>
      </c>
    </row>
    <row r="245" spans="1:4" hidden="1" outlineLevel="2" x14ac:dyDescent="0.25">
      <c r="A245" s="196" t="s">
        <v>743</v>
      </c>
      <c r="B245" s="196" t="s">
        <v>579</v>
      </c>
      <c r="C245" s="197">
        <v>10294.24</v>
      </c>
      <c r="D245" s="197">
        <v>0</v>
      </c>
    </row>
    <row r="246" spans="1:4" hidden="1" outlineLevel="1" collapsed="1" x14ac:dyDescent="0.25">
      <c r="A246" s="196" t="s">
        <v>744</v>
      </c>
      <c r="B246" s="196" t="s">
        <v>581</v>
      </c>
      <c r="C246" s="197">
        <v>381108.36</v>
      </c>
      <c r="D246" s="197">
        <v>0</v>
      </c>
    </row>
    <row r="247" spans="1:4" hidden="1" outlineLevel="2" x14ac:dyDescent="0.25">
      <c r="A247" s="196" t="s">
        <v>745</v>
      </c>
      <c r="B247" s="196" t="s">
        <v>4028</v>
      </c>
      <c r="C247" s="197">
        <v>149750.65</v>
      </c>
      <c r="D247" s="197">
        <v>0</v>
      </c>
    </row>
    <row r="248" spans="1:4" hidden="1" outlineLevel="2" x14ac:dyDescent="0.25">
      <c r="A248" s="196" t="s">
        <v>746</v>
      </c>
      <c r="B248" s="196" t="s">
        <v>585</v>
      </c>
      <c r="C248" s="197">
        <v>58740.800000000003</v>
      </c>
      <c r="D248" s="197">
        <v>0</v>
      </c>
    </row>
    <row r="249" spans="1:4" hidden="1" outlineLevel="2" x14ac:dyDescent="0.25">
      <c r="A249" s="196" t="s">
        <v>747</v>
      </c>
      <c r="B249" s="196" t="s">
        <v>588</v>
      </c>
      <c r="C249" s="197">
        <v>9396.94</v>
      </c>
      <c r="D249" s="197">
        <v>0</v>
      </c>
    </row>
    <row r="250" spans="1:4" hidden="1" outlineLevel="2" x14ac:dyDescent="0.25">
      <c r="A250" s="196" t="s">
        <v>748</v>
      </c>
      <c r="B250" s="196" t="s">
        <v>590</v>
      </c>
      <c r="C250" s="197">
        <v>5048.2299999999996</v>
      </c>
      <c r="D250" s="197">
        <v>0</v>
      </c>
    </row>
    <row r="251" spans="1:4" hidden="1" outlineLevel="2" x14ac:dyDescent="0.25">
      <c r="A251" s="196" t="s">
        <v>749</v>
      </c>
      <c r="B251" s="196" t="s">
        <v>592</v>
      </c>
      <c r="C251" s="197">
        <v>9529.64</v>
      </c>
      <c r="D251" s="197">
        <v>0</v>
      </c>
    </row>
    <row r="252" spans="1:4" hidden="1" outlineLevel="2" x14ac:dyDescent="0.25">
      <c r="A252" s="196" t="s">
        <v>750</v>
      </c>
      <c r="B252" s="196" t="s">
        <v>594</v>
      </c>
      <c r="C252" s="197">
        <v>43382.97</v>
      </c>
      <c r="D252" s="197">
        <v>0</v>
      </c>
    </row>
    <row r="253" spans="1:4" hidden="1" outlineLevel="2" x14ac:dyDescent="0.25">
      <c r="A253" s="196" t="s">
        <v>751</v>
      </c>
      <c r="B253" s="196" t="s">
        <v>4029</v>
      </c>
      <c r="C253" s="197">
        <v>96195.71</v>
      </c>
      <c r="D253" s="197">
        <v>0</v>
      </c>
    </row>
    <row r="254" spans="1:4" hidden="1" outlineLevel="2" x14ac:dyDescent="0.25">
      <c r="A254" s="196" t="s">
        <v>752</v>
      </c>
      <c r="B254" s="196" t="s">
        <v>4030</v>
      </c>
      <c r="C254" s="197">
        <v>9063.42</v>
      </c>
      <c r="D254" s="197">
        <v>0</v>
      </c>
    </row>
    <row r="255" spans="1:4" hidden="1" collapsed="1" x14ac:dyDescent="0.25">
      <c r="A255" s="196" t="s">
        <v>753</v>
      </c>
      <c r="B255" s="196" t="s">
        <v>754</v>
      </c>
      <c r="C255" s="197">
        <v>402537.64</v>
      </c>
      <c r="D255" s="197">
        <v>0</v>
      </c>
    </row>
    <row r="256" spans="1:4" hidden="1" outlineLevel="1" collapsed="1" x14ac:dyDescent="0.25">
      <c r="A256" s="196" t="s">
        <v>755</v>
      </c>
      <c r="B256" s="196" t="s">
        <v>555</v>
      </c>
      <c r="C256" s="197">
        <v>331208.03000000003</v>
      </c>
      <c r="D256" s="197">
        <v>0</v>
      </c>
    </row>
    <row r="257" spans="1:4" hidden="1" outlineLevel="2" x14ac:dyDescent="0.25">
      <c r="A257" s="196" t="s">
        <v>756</v>
      </c>
      <c r="B257" s="196" t="s">
        <v>557</v>
      </c>
      <c r="C257" s="197">
        <v>6299.56</v>
      </c>
      <c r="D257" s="197">
        <v>0</v>
      </c>
    </row>
    <row r="258" spans="1:4" hidden="1" outlineLevel="2" x14ac:dyDescent="0.25">
      <c r="A258" s="196" t="s">
        <v>757</v>
      </c>
      <c r="B258" s="196" t="s">
        <v>559</v>
      </c>
      <c r="C258" s="197">
        <v>34438.92</v>
      </c>
      <c r="D258" s="197">
        <v>0</v>
      </c>
    </row>
    <row r="259" spans="1:4" hidden="1" outlineLevel="2" x14ac:dyDescent="0.25">
      <c r="A259" s="196" t="s">
        <v>758</v>
      </c>
      <c r="B259" s="196" t="s">
        <v>561</v>
      </c>
      <c r="C259" s="197">
        <v>10674.48</v>
      </c>
      <c r="D259" s="197">
        <v>0</v>
      </c>
    </row>
    <row r="260" spans="1:4" hidden="1" outlineLevel="2" x14ac:dyDescent="0.25">
      <c r="A260" s="196" t="s">
        <v>759</v>
      </c>
      <c r="B260" s="196" t="s">
        <v>563</v>
      </c>
      <c r="C260" s="197">
        <v>4741.07</v>
      </c>
      <c r="D260" s="197">
        <v>0</v>
      </c>
    </row>
    <row r="261" spans="1:4" hidden="1" outlineLevel="2" x14ac:dyDescent="0.25">
      <c r="A261" s="196" t="s">
        <v>760</v>
      </c>
      <c r="B261" s="196" t="s">
        <v>565</v>
      </c>
      <c r="C261" s="197">
        <v>1400.94</v>
      </c>
      <c r="D261" s="197">
        <v>0</v>
      </c>
    </row>
    <row r="262" spans="1:4" hidden="1" outlineLevel="2" x14ac:dyDescent="0.25">
      <c r="A262" s="196" t="s">
        <v>761</v>
      </c>
      <c r="B262" s="196" t="s">
        <v>567</v>
      </c>
      <c r="C262" s="197">
        <v>253352.61</v>
      </c>
      <c r="D262" s="197">
        <v>0</v>
      </c>
    </row>
    <row r="263" spans="1:4" hidden="1" outlineLevel="2" x14ac:dyDescent="0.25">
      <c r="A263" s="196" t="s">
        <v>762</v>
      </c>
      <c r="B263" s="196" t="s">
        <v>569</v>
      </c>
      <c r="C263" s="197">
        <v>4139.78</v>
      </c>
      <c r="D263" s="197">
        <v>0</v>
      </c>
    </row>
    <row r="264" spans="1:4" hidden="1" outlineLevel="2" x14ac:dyDescent="0.25">
      <c r="A264" s="196" t="s">
        <v>763</v>
      </c>
      <c r="B264" s="196" t="s">
        <v>571</v>
      </c>
      <c r="C264" s="197">
        <v>8821.9500000000007</v>
      </c>
      <c r="D264" s="197">
        <v>0</v>
      </c>
    </row>
    <row r="265" spans="1:4" hidden="1" outlineLevel="2" x14ac:dyDescent="0.25">
      <c r="A265" s="196" t="s">
        <v>764</v>
      </c>
      <c r="B265" s="196" t="s">
        <v>573</v>
      </c>
      <c r="C265" s="198">
        <v>0</v>
      </c>
      <c r="D265" s="198">
        <v>0</v>
      </c>
    </row>
    <row r="266" spans="1:4" hidden="1" outlineLevel="2" x14ac:dyDescent="0.25">
      <c r="A266" s="196" t="s">
        <v>4056</v>
      </c>
      <c r="B266" s="196" t="s">
        <v>4025</v>
      </c>
      <c r="C266" s="197">
        <v>3235.47</v>
      </c>
      <c r="D266" s="197">
        <v>0</v>
      </c>
    </row>
    <row r="267" spans="1:4" hidden="1" outlineLevel="2" x14ac:dyDescent="0.25">
      <c r="A267" s="196" t="s">
        <v>4057</v>
      </c>
      <c r="B267" s="196" t="s">
        <v>4027</v>
      </c>
      <c r="C267" s="198">
        <v>0</v>
      </c>
      <c r="D267" s="198">
        <v>0</v>
      </c>
    </row>
    <row r="268" spans="1:4" hidden="1" outlineLevel="2" x14ac:dyDescent="0.25">
      <c r="A268" s="196" t="s">
        <v>765</v>
      </c>
      <c r="B268" s="196" t="s">
        <v>575</v>
      </c>
      <c r="C268" s="197">
        <v>501.04</v>
      </c>
      <c r="D268" s="197">
        <v>0</v>
      </c>
    </row>
    <row r="269" spans="1:4" hidden="1" outlineLevel="2" x14ac:dyDescent="0.25">
      <c r="A269" s="196" t="s">
        <v>766</v>
      </c>
      <c r="B269" s="196" t="s">
        <v>577</v>
      </c>
      <c r="C269" s="198">
        <v>0</v>
      </c>
      <c r="D269" s="198">
        <v>0</v>
      </c>
    </row>
    <row r="270" spans="1:4" hidden="1" outlineLevel="2" x14ac:dyDescent="0.25">
      <c r="A270" s="196" t="s">
        <v>767</v>
      </c>
      <c r="B270" s="196" t="s">
        <v>579</v>
      </c>
      <c r="C270" s="197">
        <v>3602.21</v>
      </c>
      <c r="D270" s="197">
        <v>0</v>
      </c>
    </row>
    <row r="271" spans="1:4" hidden="1" outlineLevel="1" collapsed="1" x14ac:dyDescent="0.25">
      <c r="A271" s="196" t="s">
        <v>768</v>
      </c>
      <c r="B271" s="196" t="s">
        <v>581</v>
      </c>
      <c r="C271" s="197">
        <v>71329.61</v>
      </c>
      <c r="D271" s="197">
        <v>0</v>
      </c>
    </row>
    <row r="272" spans="1:4" hidden="1" outlineLevel="2" x14ac:dyDescent="0.25">
      <c r="A272" s="196" t="s">
        <v>769</v>
      </c>
      <c r="B272" s="196" t="s">
        <v>4028</v>
      </c>
      <c r="C272" s="197">
        <v>26802.61</v>
      </c>
      <c r="D272" s="197">
        <v>0</v>
      </c>
    </row>
    <row r="273" spans="1:4" hidden="1" outlineLevel="2" x14ac:dyDescent="0.25">
      <c r="A273" s="196" t="s">
        <v>770</v>
      </c>
      <c r="B273" s="196" t="s">
        <v>585</v>
      </c>
      <c r="C273" s="197">
        <v>10639.55</v>
      </c>
      <c r="D273" s="197">
        <v>0</v>
      </c>
    </row>
    <row r="274" spans="1:4" hidden="1" outlineLevel="2" x14ac:dyDescent="0.25">
      <c r="A274" s="196" t="s">
        <v>771</v>
      </c>
      <c r="B274" s="196" t="s">
        <v>588</v>
      </c>
      <c r="C274" s="197">
        <v>1880.76</v>
      </c>
      <c r="D274" s="197">
        <v>0</v>
      </c>
    </row>
    <row r="275" spans="1:4" hidden="1" outlineLevel="2" x14ac:dyDescent="0.25">
      <c r="A275" s="196" t="s">
        <v>772</v>
      </c>
      <c r="B275" s="196" t="s">
        <v>590</v>
      </c>
      <c r="C275" s="197">
        <v>1012.96</v>
      </c>
      <c r="D275" s="197">
        <v>0</v>
      </c>
    </row>
    <row r="276" spans="1:4" hidden="1" outlineLevel="2" x14ac:dyDescent="0.25">
      <c r="A276" s="196" t="s">
        <v>773</v>
      </c>
      <c r="B276" s="196" t="s">
        <v>592</v>
      </c>
      <c r="C276" s="197">
        <v>1696.59</v>
      </c>
      <c r="D276" s="197">
        <v>0</v>
      </c>
    </row>
    <row r="277" spans="1:4" hidden="1" outlineLevel="2" x14ac:dyDescent="0.25">
      <c r="A277" s="196" t="s">
        <v>774</v>
      </c>
      <c r="B277" s="196" t="s">
        <v>594</v>
      </c>
      <c r="C277" s="197">
        <v>7949.59</v>
      </c>
      <c r="D277" s="197">
        <v>0</v>
      </c>
    </row>
    <row r="278" spans="1:4" hidden="1" outlineLevel="2" x14ac:dyDescent="0.25">
      <c r="A278" s="196" t="s">
        <v>775</v>
      </c>
      <c r="B278" s="196" t="s">
        <v>4029</v>
      </c>
      <c r="C278" s="197">
        <v>19320.5</v>
      </c>
      <c r="D278" s="197">
        <v>0</v>
      </c>
    </row>
    <row r="279" spans="1:4" hidden="1" outlineLevel="2" x14ac:dyDescent="0.25">
      <c r="A279" s="196" t="s">
        <v>776</v>
      </c>
      <c r="B279" s="196" t="s">
        <v>4030</v>
      </c>
      <c r="C279" s="197">
        <v>2027.05</v>
      </c>
      <c r="D279" s="197">
        <v>0</v>
      </c>
    </row>
    <row r="280" spans="1:4" hidden="1" outlineLevel="1" collapsed="1" x14ac:dyDescent="0.25">
      <c r="A280" s="196" t="s">
        <v>777</v>
      </c>
      <c r="B280" s="196" t="s">
        <v>555</v>
      </c>
      <c r="C280" s="197">
        <v>0</v>
      </c>
      <c r="D280" s="197">
        <v>0</v>
      </c>
    </row>
    <row r="281" spans="1:4" hidden="1" outlineLevel="2" x14ac:dyDescent="0.25">
      <c r="A281" s="196" t="s">
        <v>778</v>
      </c>
      <c r="B281" s="196" t="s">
        <v>557</v>
      </c>
      <c r="C281" s="198">
        <v>0</v>
      </c>
      <c r="D281" s="198">
        <v>0</v>
      </c>
    </row>
    <row r="282" spans="1:4" hidden="1" outlineLevel="2" x14ac:dyDescent="0.25">
      <c r="A282" s="196" t="s">
        <v>779</v>
      </c>
      <c r="B282" s="196" t="s">
        <v>559</v>
      </c>
      <c r="C282" s="198">
        <v>0</v>
      </c>
      <c r="D282" s="198">
        <v>0</v>
      </c>
    </row>
    <row r="283" spans="1:4" hidden="1" outlineLevel="2" x14ac:dyDescent="0.25">
      <c r="A283" s="196" t="s">
        <v>780</v>
      </c>
      <c r="B283" s="196" t="s">
        <v>561</v>
      </c>
      <c r="C283" s="198">
        <v>0</v>
      </c>
      <c r="D283" s="198">
        <v>0</v>
      </c>
    </row>
    <row r="284" spans="1:4" hidden="1" outlineLevel="2" x14ac:dyDescent="0.25">
      <c r="A284" s="196" t="s">
        <v>781</v>
      </c>
      <c r="B284" s="196" t="s">
        <v>563</v>
      </c>
      <c r="C284" s="198">
        <v>0</v>
      </c>
      <c r="D284" s="198">
        <v>0</v>
      </c>
    </row>
    <row r="285" spans="1:4" hidden="1" outlineLevel="2" x14ac:dyDescent="0.25">
      <c r="A285" s="196" t="s">
        <v>782</v>
      </c>
      <c r="B285" s="196" t="s">
        <v>565</v>
      </c>
      <c r="C285" s="198">
        <v>0</v>
      </c>
      <c r="D285" s="198">
        <v>0</v>
      </c>
    </row>
    <row r="286" spans="1:4" hidden="1" outlineLevel="2" x14ac:dyDescent="0.25">
      <c r="A286" s="196" t="s">
        <v>783</v>
      </c>
      <c r="B286" s="196" t="s">
        <v>567</v>
      </c>
      <c r="C286" s="197">
        <v>0</v>
      </c>
      <c r="D286" s="197">
        <v>0</v>
      </c>
    </row>
    <row r="287" spans="1:4" hidden="1" outlineLevel="2" x14ac:dyDescent="0.25">
      <c r="A287" s="196" t="s">
        <v>4058</v>
      </c>
      <c r="B287" s="196" t="s">
        <v>569</v>
      </c>
      <c r="C287" s="198">
        <v>0</v>
      </c>
      <c r="D287" s="198">
        <v>0</v>
      </c>
    </row>
    <row r="288" spans="1:4" hidden="1" outlineLevel="2" x14ac:dyDescent="0.25">
      <c r="A288" s="196" t="s">
        <v>784</v>
      </c>
      <c r="B288" s="196" t="s">
        <v>571</v>
      </c>
      <c r="C288" s="198">
        <v>0</v>
      </c>
      <c r="D288" s="198">
        <v>0</v>
      </c>
    </row>
    <row r="289" spans="1:4" hidden="1" outlineLevel="2" x14ac:dyDescent="0.25">
      <c r="A289" s="196" t="s">
        <v>785</v>
      </c>
      <c r="B289" s="196" t="s">
        <v>573</v>
      </c>
      <c r="C289" s="198">
        <v>0</v>
      </c>
      <c r="D289" s="198">
        <v>0</v>
      </c>
    </row>
    <row r="290" spans="1:4" hidden="1" outlineLevel="2" x14ac:dyDescent="0.25">
      <c r="A290" s="196" t="s">
        <v>4059</v>
      </c>
      <c r="B290" s="196" t="s">
        <v>4025</v>
      </c>
      <c r="C290" s="198">
        <v>0</v>
      </c>
      <c r="D290" s="198">
        <v>0</v>
      </c>
    </row>
    <row r="291" spans="1:4" hidden="1" outlineLevel="2" x14ac:dyDescent="0.25">
      <c r="A291" s="196" t="s">
        <v>4060</v>
      </c>
      <c r="B291" s="196" t="s">
        <v>4027</v>
      </c>
      <c r="C291" s="198">
        <v>0</v>
      </c>
      <c r="D291" s="198">
        <v>0</v>
      </c>
    </row>
    <row r="292" spans="1:4" hidden="1" outlineLevel="2" x14ac:dyDescent="0.25">
      <c r="A292" s="196" t="s">
        <v>786</v>
      </c>
      <c r="B292" s="196" t="s">
        <v>575</v>
      </c>
      <c r="C292" s="198">
        <v>0</v>
      </c>
      <c r="D292" s="198">
        <v>0</v>
      </c>
    </row>
    <row r="293" spans="1:4" hidden="1" outlineLevel="2" x14ac:dyDescent="0.25">
      <c r="A293" s="196" t="s">
        <v>787</v>
      </c>
      <c r="B293" s="196" t="s">
        <v>577</v>
      </c>
      <c r="C293" s="198">
        <v>0</v>
      </c>
      <c r="D293" s="198">
        <v>0</v>
      </c>
    </row>
    <row r="294" spans="1:4" hidden="1" outlineLevel="2" x14ac:dyDescent="0.25">
      <c r="A294" s="196" t="s">
        <v>788</v>
      </c>
      <c r="B294" s="196" t="s">
        <v>579</v>
      </c>
      <c r="C294" s="198">
        <v>0</v>
      </c>
      <c r="D294" s="198">
        <v>0</v>
      </c>
    </row>
    <row r="295" spans="1:4" hidden="1" outlineLevel="1" collapsed="1" x14ac:dyDescent="0.25">
      <c r="A295" s="196" t="s">
        <v>789</v>
      </c>
      <c r="B295" s="196" t="s">
        <v>581</v>
      </c>
      <c r="C295" s="197">
        <v>0</v>
      </c>
      <c r="D295" s="197">
        <v>0</v>
      </c>
    </row>
    <row r="296" spans="1:4" hidden="1" outlineLevel="2" x14ac:dyDescent="0.25">
      <c r="A296" s="196" t="s">
        <v>790</v>
      </c>
      <c r="B296" s="196" t="s">
        <v>4028</v>
      </c>
      <c r="C296" s="198">
        <v>0</v>
      </c>
      <c r="D296" s="198">
        <v>0</v>
      </c>
    </row>
    <row r="297" spans="1:4" hidden="1" outlineLevel="2" x14ac:dyDescent="0.25">
      <c r="A297" s="196" t="s">
        <v>791</v>
      </c>
      <c r="B297" s="196" t="s">
        <v>585</v>
      </c>
      <c r="C297" s="198">
        <v>0</v>
      </c>
      <c r="D297" s="198">
        <v>0</v>
      </c>
    </row>
    <row r="298" spans="1:4" hidden="1" outlineLevel="2" x14ac:dyDescent="0.25">
      <c r="A298" s="196" t="s">
        <v>792</v>
      </c>
      <c r="B298" s="196" t="s">
        <v>588</v>
      </c>
      <c r="C298" s="198">
        <v>0</v>
      </c>
      <c r="D298" s="198">
        <v>0</v>
      </c>
    </row>
    <row r="299" spans="1:4" hidden="1" outlineLevel="2" x14ac:dyDescent="0.25">
      <c r="A299" s="196" t="s">
        <v>793</v>
      </c>
      <c r="B299" s="196" t="s">
        <v>590</v>
      </c>
      <c r="C299" s="198">
        <v>0</v>
      </c>
      <c r="D299" s="198">
        <v>0</v>
      </c>
    </row>
    <row r="300" spans="1:4" hidden="1" outlineLevel="2" x14ac:dyDescent="0.25">
      <c r="A300" s="196" t="s">
        <v>794</v>
      </c>
      <c r="B300" s="196" t="s">
        <v>592</v>
      </c>
      <c r="C300" s="198">
        <v>0</v>
      </c>
      <c r="D300" s="198">
        <v>0</v>
      </c>
    </row>
    <row r="301" spans="1:4" hidden="1" outlineLevel="2" x14ac:dyDescent="0.25">
      <c r="A301" s="196" t="s">
        <v>795</v>
      </c>
      <c r="B301" s="196" t="s">
        <v>594</v>
      </c>
      <c r="C301" s="198">
        <v>0</v>
      </c>
      <c r="D301" s="198">
        <v>0</v>
      </c>
    </row>
    <row r="302" spans="1:4" hidden="1" outlineLevel="2" x14ac:dyDescent="0.25">
      <c r="A302" s="196" t="s">
        <v>796</v>
      </c>
      <c r="B302" s="196" t="s">
        <v>4029</v>
      </c>
      <c r="C302" s="198">
        <v>0</v>
      </c>
      <c r="D302" s="198">
        <v>0</v>
      </c>
    </row>
    <row r="303" spans="1:4" hidden="1" outlineLevel="2" x14ac:dyDescent="0.25">
      <c r="A303" s="196" t="s">
        <v>797</v>
      </c>
      <c r="B303" s="196" t="s">
        <v>4030</v>
      </c>
      <c r="C303" s="198">
        <v>0</v>
      </c>
      <c r="D303" s="198">
        <v>0</v>
      </c>
    </row>
    <row r="304" spans="1:4" hidden="1" collapsed="1" x14ac:dyDescent="0.25">
      <c r="A304" s="196" t="s">
        <v>798</v>
      </c>
      <c r="B304" s="196" t="s">
        <v>799</v>
      </c>
      <c r="C304" s="197">
        <v>578019.82999999996</v>
      </c>
      <c r="D304" s="197">
        <v>0</v>
      </c>
    </row>
    <row r="305" spans="1:4" hidden="1" outlineLevel="1" collapsed="1" x14ac:dyDescent="0.25">
      <c r="A305" s="196" t="s">
        <v>800</v>
      </c>
      <c r="B305" s="196" t="s">
        <v>555</v>
      </c>
      <c r="C305" s="197">
        <v>448508.85</v>
      </c>
      <c r="D305" s="197">
        <v>0</v>
      </c>
    </row>
    <row r="306" spans="1:4" hidden="1" outlineLevel="2" x14ac:dyDescent="0.25">
      <c r="A306" s="196" t="s">
        <v>801</v>
      </c>
      <c r="B306" s="196" t="s">
        <v>557</v>
      </c>
      <c r="C306" s="197">
        <v>266.18</v>
      </c>
      <c r="D306" s="197">
        <v>0</v>
      </c>
    </row>
    <row r="307" spans="1:4" hidden="1" outlineLevel="2" x14ac:dyDescent="0.25">
      <c r="A307" s="196" t="s">
        <v>4061</v>
      </c>
      <c r="B307" s="196" t="s">
        <v>559</v>
      </c>
      <c r="C307" s="198">
        <v>0</v>
      </c>
      <c r="D307" s="198">
        <v>0</v>
      </c>
    </row>
    <row r="308" spans="1:4" hidden="1" outlineLevel="2" x14ac:dyDescent="0.25">
      <c r="A308" s="196" t="s">
        <v>4062</v>
      </c>
      <c r="B308" s="196" t="s">
        <v>561</v>
      </c>
      <c r="C308" s="198">
        <v>0</v>
      </c>
      <c r="D308" s="198">
        <v>0</v>
      </c>
    </row>
    <row r="309" spans="1:4" hidden="1" outlineLevel="2" x14ac:dyDescent="0.25">
      <c r="A309" s="196" t="s">
        <v>802</v>
      </c>
      <c r="B309" s="196" t="s">
        <v>563</v>
      </c>
      <c r="C309" s="197">
        <v>1678.03</v>
      </c>
      <c r="D309" s="197">
        <v>0</v>
      </c>
    </row>
    <row r="310" spans="1:4" hidden="1" outlineLevel="2" x14ac:dyDescent="0.25">
      <c r="A310" s="196" t="s">
        <v>803</v>
      </c>
      <c r="B310" s="196" t="s">
        <v>565</v>
      </c>
      <c r="C310" s="197">
        <v>987.88</v>
      </c>
      <c r="D310" s="197">
        <v>0</v>
      </c>
    </row>
    <row r="311" spans="1:4" hidden="1" outlineLevel="2" x14ac:dyDescent="0.25">
      <c r="A311" s="196" t="s">
        <v>804</v>
      </c>
      <c r="B311" s="196" t="s">
        <v>567</v>
      </c>
      <c r="C311" s="197">
        <v>425044.8</v>
      </c>
      <c r="D311" s="197">
        <v>0</v>
      </c>
    </row>
    <row r="312" spans="1:4" hidden="1" outlineLevel="2" x14ac:dyDescent="0.25">
      <c r="A312" s="196" t="s">
        <v>805</v>
      </c>
      <c r="B312" s="196" t="s">
        <v>569</v>
      </c>
      <c r="C312" s="197">
        <v>6106.78</v>
      </c>
      <c r="D312" s="197">
        <v>0</v>
      </c>
    </row>
    <row r="313" spans="1:4" hidden="1" outlineLevel="2" x14ac:dyDescent="0.25">
      <c r="A313" s="196" t="s">
        <v>806</v>
      </c>
      <c r="B313" s="196" t="s">
        <v>571</v>
      </c>
      <c r="C313" s="197">
        <v>6798.43</v>
      </c>
      <c r="D313" s="197">
        <v>0</v>
      </c>
    </row>
    <row r="314" spans="1:4" hidden="1" outlineLevel="2" x14ac:dyDescent="0.25">
      <c r="A314" s="196" t="s">
        <v>4063</v>
      </c>
      <c r="B314" s="196" t="s">
        <v>573</v>
      </c>
      <c r="C314" s="198">
        <v>0</v>
      </c>
      <c r="D314" s="198">
        <v>0</v>
      </c>
    </row>
    <row r="315" spans="1:4" hidden="1" outlineLevel="2" x14ac:dyDescent="0.25">
      <c r="A315" s="196" t="s">
        <v>4064</v>
      </c>
      <c r="B315" s="196" t="s">
        <v>4025</v>
      </c>
      <c r="C315" s="197">
        <v>5578.88</v>
      </c>
      <c r="D315" s="197">
        <v>0</v>
      </c>
    </row>
    <row r="316" spans="1:4" hidden="1" outlineLevel="2" x14ac:dyDescent="0.25">
      <c r="A316" s="196" t="s">
        <v>4065</v>
      </c>
      <c r="B316" s="196" t="s">
        <v>4027</v>
      </c>
      <c r="C316" s="198">
        <v>0</v>
      </c>
      <c r="D316" s="198">
        <v>0</v>
      </c>
    </row>
    <row r="317" spans="1:4" hidden="1" outlineLevel="2" x14ac:dyDescent="0.25">
      <c r="A317" s="196" t="s">
        <v>4066</v>
      </c>
      <c r="B317" s="196" t="s">
        <v>575</v>
      </c>
      <c r="C317" s="198">
        <v>0</v>
      </c>
      <c r="D317" s="198">
        <v>0</v>
      </c>
    </row>
    <row r="318" spans="1:4" hidden="1" outlineLevel="2" x14ac:dyDescent="0.25">
      <c r="A318" s="196" t="s">
        <v>4067</v>
      </c>
      <c r="B318" s="196" t="s">
        <v>577</v>
      </c>
      <c r="C318" s="198">
        <v>0</v>
      </c>
      <c r="D318" s="198">
        <v>0</v>
      </c>
    </row>
    <row r="319" spans="1:4" hidden="1" outlineLevel="2" x14ac:dyDescent="0.25">
      <c r="A319" s="196" t="s">
        <v>807</v>
      </c>
      <c r="B319" s="196" t="s">
        <v>579</v>
      </c>
      <c r="C319" s="197">
        <v>2047.87</v>
      </c>
      <c r="D319" s="197">
        <v>0</v>
      </c>
    </row>
    <row r="320" spans="1:4" hidden="1" outlineLevel="1" collapsed="1" x14ac:dyDescent="0.25">
      <c r="A320" s="196" t="s">
        <v>808</v>
      </c>
      <c r="B320" s="196" t="s">
        <v>581</v>
      </c>
      <c r="C320" s="197">
        <v>129510.98</v>
      </c>
      <c r="D320" s="197">
        <v>0</v>
      </c>
    </row>
    <row r="321" spans="1:4" hidden="1" outlineLevel="2" x14ac:dyDescent="0.25">
      <c r="A321" s="196" t="s">
        <v>809</v>
      </c>
      <c r="B321" s="196" t="s">
        <v>4028</v>
      </c>
      <c r="C321" s="197">
        <v>49971.12</v>
      </c>
      <c r="D321" s="197">
        <v>0</v>
      </c>
    </row>
    <row r="322" spans="1:4" hidden="1" outlineLevel="2" x14ac:dyDescent="0.25">
      <c r="A322" s="196" t="s">
        <v>810</v>
      </c>
      <c r="B322" s="196" t="s">
        <v>585</v>
      </c>
      <c r="C322" s="197">
        <v>19646.759999999998</v>
      </c>
      <c r="D322" s="197">
        <v>0</v>
      </c>
    </row>
    <row r="323" spans="1:4" hidden="1" outlineLevel="2" x14ac:dyDescent="0.25">
      <c r="A323" s="196" t="s">
        <v>811</v>
      </c>
      <c r="B323" s="196" t="s">
        <v>588</v>
      </c>
      <c r="C323" s="197">
        <v>3300.86</v>
      </c>
      <c r="D323" s="197">
        <v>0</v>
      </c>
    </row>
    <row r="324" spans="1:4" hidden="1" outlineLevel="2" x14ac:dyDescent="0.25">
      <c r="A324" s="196" t="s">
        <v>812</v>
      </c>
      <c r="B324" s="196" t="s">
        <v>590</v>
      </c>
      <c r="C324" s="197">
        <v>1832.5</v>
      </c>
      <c r="D324" s="197">
        <v>0</v>
      </c>
    </row>
    <row r="325" spans="1:4" hidden="1" outlineLevel="2" x14ac:dyDescent="0.25">
      <c r="A325" s="196" t="s">
        <v>813</v>
      </c>
      <c r="B325" s="196" t="s">
        <v>592</v>
      </c>
      <c r="C325" s="197">
        <v>3187.98</v>
      </c>
      <c r="D325" s="197">
        <v>0</v>
      </c>
    </row>
    <row r="326" spans="1:4" hidden="1" outlineLevel="2" x14ac:dyDescent="0.25">
      <c r="A326" s="196" t="s">
        <v>814</v>
      </c>
      <c r="B326" s="196" t="s">
        <v>594</v>
      </c>
      <c r="C326" s="197">
        <v>14614.41</v>
      </c>
      <c r="D326" s="197">
        <v>0</v>
      </c>
    </row>
    <row r="327" spans="1:4" hidden="1" outlineLevel="2" x14ac:dyDescent="0.25">
      <c r="A327" s="196" t="s">
        <v>815</v>
      </c>
      <c r="B327" s="196" t="s">
        <v>4029</v>
      </c>
      <c r="C327" s="197">
        <v>33558.339999999997</v>
      </c>
      <c r="D327" s="197">
        <v>0</v>
      </c>
    </row>
    <row r="328" spans="1:4" hidden="1" outlineLevel="2" x14ac:dyDescent="0.25">
      <c r="A328" s="196" t="s">
        <v>816</v>
      </c>
      <c r="B328" s="196" t="s">
        <v>4030</v>
      </c>
      <c r="C328" s="197">
        <v>3399.01</v>
      </c>
      <c r="D328" s="197">
        <v>0</v>
      </c>
    </row>
    <row r="329" spans="1:4" hidden="1" collapsed="1" x14ac:dyDescent="0.25">
      <c r="A329" s="196" t="s">
        <v>817</v>
      </c>
      <c r="B329" s="196" t="s">
        <v>818</v>
      </c>
      <c r="C329" s="197">
        <v>1294008.03</v>
      </c>
      <c r="D329" s="197">
        <v>0</v>
      </c>
    </row>
    <row r="330" spans="1:4" hidden="1" outlineLevel="1" collapsed="1" x14ac:dyDescent="0.25">
      <c r="A330" s="196" t="s">
        <v>819</v>
      </c>
      <c r="B330" s="196" t="s">
        <v>555</v>
      </c>
      <c r="C330" s="197">
        <v>1195198.5</v>
      </c>
      <c r="D330" s="197">
        <v>0</v>
      </c>
    </row>
    <row r="331" spans="1:4" hidden="1" outlineLevel="2" x14ac:dyDescent="0.25">
      <c r="A331" s="196" t="s">
        <v>820</v>
      </c>
      <c r="B331" s="196" t="s">
        <v>557</v>
      </c>
      <c r="C331" s="197">
        <v>4591.8</v>
      </c>
      <c r="D331" s="197">
        <v>0</v>
      </c>
    </row>
    <row r="332" spans="1:4" hidden="1" outlineLevel="2" x14ac:dyDescent="0.25">
      <c r="A332" s="196" t="s">
        <v>821</v>
      </c>
      <c r="B332" s="196" t="s">
        <v>559</v>
      </c>
      <c r="C332" s="197">
        <v>46280.97</v>
      </c>
      <c r="D332" s="197">
        <v>0</v>
      </c>
    </row>
    <row r="333" spans="1:4" hidden="1" outlineLevel="2" x14ac:dyDescent="0.25">
      <c r="A333" s="196" t="s">
        <v>822</v>
      </c>
      <c r="B333" s="196" t="s">
        <v>561</v>
      </c>
      <c r="C333" s="197">
        <v>13278.01</v>
      </c>
      <c r="D333" s="197">
        <v>0</v>
      </c>
    </row>
    <row r="334" spans="1:4" hidden="1" outlineLevel="2" x14ac:dyDescent="0.25">
      <c r="A334" s="196" t="s">
        <v>823</v>
      </c>
      <c r="B334" s="196" t="s">
        <v>563</v>
      </c>
      <c r="C334" s="197">
        <v>8543.18</v>
      </c>
      <c r="D334" s="197">
        <v>0</v>
      </c>
    </row>
    <row r="335" spans="1:4" hidden="1" outlineLevel="2" x14ac:dyDescent="0.25">
      <c r="A335" s="196" t="s">
        <v>824</v>
      </c>
      <c r="B335" s="196" t="s">
        <v>565</v>
      </c>
      <c r="C335" s="197">
        <v>298.17</v>
      </c>
      <c r="D335" s="197">
        <v>0</v>
      </c>
    </row>
    <row r="336" spans="1:4" hidden="1" outlineLevel="2" x14ac:dyDescent="0.25">
      <c r="A336" s="196" t="s">
        <v>4068</v>
      </c>
      <c r="B336" s="196" t="s">
        <v>567</v>
      </c>
      <c r="C336" s="197">
        <v>959140.94</v>
      </c>
      <c r="D336" s="197">
        <v>0</v>
      </c>
    </row>
    <row r="337" spans="1:4" hidden="1" outlineLevel="2" x14ac:dyDescent="0.25">
      <c r="A337" s="196" t="s">
        <v>4069</v>
      </c>
      <c r="B337" s="196" t="s">
        <v>569</v>
      </c>
      <c r="C337" s="197">
        <v>4586.74</v>
      </c>
      <c r="D337" s="197">
        <v>0</v>
      </c>
    </row>
    <row r="338" spans="1:4" hidden="1" outlineLevel="2" x14ac:dyDescent="0.25">
      <c r="A338" s="196" t="s">
        <v>4070</v>
      </c>
      <c r="B338" s="196" t="s">
        <v>571</v>
      </c>
      <c r="C338" s="197">
        <v>21590</v>
      </c>
      <c r="D338" s="197">
        <v>0</v>
      </c>
    </row>
    <row r="339" spans="1:4" hidden="1" outlineLevel="2" x14ac:dyDescent="0.25">
      <c r="A339" s="196" t="s">
        <v>4071</v>
      </c>
      <c r="B339" s="196" t="s">
        <v>573</v>
      </c>
      <c r="C339" s="198">
        <v>0</v>
      </c>
      <c r="D339" s="198">
        <v>0</v>
      </c>
    </row>
    <row r="340" spans="1:4" hidden="1" outlineLevel="2" x14ac:dyDescent="0.25">
      <c r="A340" s="196" t="s">
        <v>4072</v>
      </c>
      <c r="B340" s="196" t="s">
        <v>4025</v>
      </c>
      <c r="C340" s="197">
        <v>13552.88</v>
      </c>
      <c r="D340" s="197">
        <v>0</v>
      </c>
    </row>
    <row r="341" spans="1:4" hidden="1" outlineLevel="2" x14ac:dyDescent="0.25">
      <c r="A341" s="196" t="s">
        <v>4073</v>
      </c>
      <c r="B341" s="196" t="s">
        <v>4027</v>
      </c>
      <c r="C341" s="198">
        <v>0</v>
      </c>
      <c r="D341" s="198">
        <v>0</v>
      </c>
    </row>
    <row r="342" spans="1:4" hidden="1" outlineLevel="2" x14ac:dyDescent="0.25">
      <c r="A342" s="196" t="s">
        <v>4074</v>
      </c>
      <c r="B342" s="196" t="s">
        <v>575</v>
      </c>
      <c r="C342" s="197">
        <v>11658.05</v>
      </c>
      <c r="D342" s="197">
        <v>0</v>
      </c>
    </row>
    <row r="343" spans="1:4" hidden="1" outlineLevel="2" x14ac:dyDescent="0.25">
      <c r="A343" s="196" t="s">
        <v>825</v>
      </c>
      <c r="B343" s="196" t="s">
        <v>577</v>
      </c>
      <c r="C343" s="198">
        <v>0</v>
      </c>
      <c r="D343" s="198">
        <v>0</v>
      </c>
    </row>
    <row r="344" spans="1:4" hidden="1" outlineLevel="2" x14ac:dyDescent="0.25">
      <c r="A344" s="196" t="s">
        <v>826</v>
      </c>
      <c r="B344" s="196" t="s">
        <v>579</v>
      </c>
      <c r="C344" s="197">
        <v>38517.800000000003</v>
      </c>
      <c r="D344" s="197">
        <v>0</v>
      </c>
    </row>
    <row r="345" spans="1:4" hidden="1" outlineLevel="2" x14ac:dyDescent="0.25">
      <c r="A345" s="196" t="s">
        <v>4075</v>
      </c>
      <c r="B345" s="196" t="s">
        <v>4076</v>
      </c>
      <c r="C345" s="197">
        <v>73159.960000000006</v>
      </c>
      <c r="D345" s="197">
        <v>0</v>
      </c>
    </row>
    <row r="346" spans="1:4" hidden="1" outlineLevel="1" collapsed="1" x14ac:dyDescent="0.25">
      <c r="A346" s="196" t="s">
        <v>4077</v>
      </c>
      <c r="B346" s="196" t="s">
        <v>581</v>
      </c>
      <c r="C346" s="197">
        <v>98809.53</v>
      </c>
      <c r="D346" s="197">
        <v>0</v>
      </c>
    </row>
    <row r="347" spans="1:4" hidden="1" outlineLevel="2" x14ac:dyDescent="0.25">
      <c r="A347" s="196" t="s">
        <v>4078</v>
      </c>
      <c r="B347" s="196" t="s">
        <v>4028</v>
      </c>
      <c r="C347" s="197">
        <v>34124.550000000003</v>
      </c>
      <c r="D347" s="197">
        <v>0</v>
      </c>
    </row>
    <row r="348" spans="1:4" hidden="1" outlineLevel="2" x14ac:dyDescent="0.25">
      <c r="A348" s="196" t="s">
        <v>4079</v>
      </c>
      <c r="B348" s="196" t="s">
        <v>585</v>
      </c>
      <c r="C348" s="197">
        <v>13432.97</v>
      </c>
      <c r="D348" s="197">
        <v>0</v>
      </c>
    </row>
    <row r="349" spans="1:4" hidden="1" outlineLevel="2" x14ac:dyDescent="0.25">
      <c r="A349" s="196" t="s">
        <v>4080</v>
      </c>
      <c r="B349" s="196" t="s">
        <v>588</v>
      </c>
      <c r="C349" s="197">
        <v>6036.74</v>
      </c>
      <c r="D349" s="197">
        <v>0</v>
      </c>
    </row>
    <row r="350" spans="1:4" hidden="1" outlineLevel="2" x14ac:dyDescent="0.25">
      <c r="A350" s="196" t="s">
        <v>4081</v>
      </c>
      <c r="B350" s="196" t="s">
        <v>590</v>
      </c>
      <c r="C350" s="197">
        <v>1253.83</v>
      </c>
      <c r="D350" s="197">
        <v>0</v>
      </c>
    </row>
    <row r="351" spans="1:4" hidden="1" outlineLevel="2" x14ac:dyDescent="0.25">
      <c r="A351" s="196" t="s">
        <v>4082</v>
      </c>
      <c r="B351" s="196" t="s">
        <v>592</v>
      </c>
      <c r="C351" s="197">
        <v>2189.7399999999998</v>
      </c>
      <c r="D351" s="197">
        <v>0</v>
      </c>
    </row>
    <row r="352" spans="1:4" hidden="1" outlineLevel="2" x14ac:dyDescent="0.25">
      <c r="A352" s="196" t="s">
        <v>4083</v>
      </c>
      <c r="B352" s="196" t="s">
        <v>594</v>
      </c>
      <c r="C352" s="197">
        <v>18435.98</v>
      </c>
      <c r="D352" s="197">
        <v>0</v>
      </c>
    </row>
    <row r="353" spans="1:4" hidden="1" outlineLevel="2" x14ac:dyDescent="0.25">
      <c r="A353" s="196" t="s">
        <v>4084</v>
      </c>
      <c r="B353" s="196" t="s">
        <v>4029</v>
      </c>
      <c r="C353" s="197">
        <v>21115.94</v>
      </c>
      <c r="D353" s="197">
        <v>0</v>
      </c>
    </row>
    <row r="354" spans="1:4" hidden="1" outlineLevel="2" x14ac:dyDescent="0.25">
      <c r="A354" s="196" t="s">
        <v>4085</v>
      </c>
      <c r="B354" s="196" t="s">
        <v>4030</v>
      </c>
      <c r="C354" s="197">
        <v>2219.7800000000002</v>
      </c>
      <c r="D354" s="197">
        <v>0</v>
      </c>
    </row>
    <row r="355" spans="1:4" hidden="1" outlineLevel="1" x14ac:dyDescent="0.25">
      <c r="A355" s="196" t="s">
        <v>4086</v>
      </c>
      <c r="B355" s="196" t="s">
        <v>4087</v>
      </c>
      <c r="C355" s="197">
        <v>0</v>
      </c>
      <c r="D355" s="197">
        <v>0</v>
      </c>
    </row>
    <row r="356" spans="1:4" hidden="1" outlineLevel="1" x14ac:dyDescent="0.25">
      <c r="A356" s="196" t="s">
        <v>4088</v>
      </c>
      <c r="B356" s="196" t="s">
        <v>4089</v>
      </c>
      <c r="C356" s="197">
        <v>0</v>
      </c>
      <c r="D356" s="197">
        <v>0</v>
      </c>
    </row>
    <row r="357" spans="1:4" hidden="1" outlineLevel="1" x14ac:dyDescent="0.25">
      <c r="A357" s="196" t="s">
        <v>4090</v>
      </c>
      <c r="B357" s="196" t="s">
        <v>4091</v>
      </c>
      <c r="C357" s="197">
        <v>0</v>
      </c>
      <c r="D357" s="197">
        <v>0</v>
      </c>
    </row>
    <row r="358" spans="1:4" hidden="1" outlineLevel="1" x14ac:dyDescent="0.25">
      <c r="A358" s="196" t="s">
        <v>4092</v>
      </c>
      <c r="B358" s="196" t="s">
        <v>4093</v>
      </c>
      <c r="C358" s="197">
        <v>0</v>
      </c>
      <c r="D358" s="197">
        <v>0</v>
      </c>
    </row>
    <row r="359" spans="1:4" hidden="1" outlineLevel="1" x14ac:dyDescent="0.25">
      <c r="A359" s="196" t="s">
        <v>4094</v>
      </c>
      <c r="B359" s="196" t="s">
        <v>4095</v>
      </c>
      <c r="C359" s="197">
        <v>0</v>
      </c>
      <c r="D359" s="197">
        <v>0</v>
      </c>
    </row>
    <row r="360" spans="1:4" hidden="1" outlineLevel="1" x14ac:dyDescent="0.25">
      <c r="A360" s="196" t="s">
        <v>4096</v>
      </c>
      <c r="B360" s="196" t="s">
        <v>4097</v>
      </c>
      <c r="C360" s="197">
        <v>0</v>
      </c>
      <c r="D360" s="197">
        <v>0</v>
      </c>
    </row>
    <row r="361" spans="1:4" hidden="1" outlineLevel="1" x14ac:dyDescent="0.25">
      <c r="A361" s="196" t="s">
        <v>4098</v>
      </c>
      <c r="B361" s="196" t="s">
        <v>4099</v>
      </c>
      <c r="C361" s="197">
        <v>0</v>
      </c>
      <c r="D361" s="197">
        <v>0</v>
      </c>
    </row>
    <row r="362" spans="1:4" hidden="1" outlineLevel="1" x14ac:dyDescent="0.25">
      <c r="A362" s="196" t="s">
        <v>4100</v>
      </c>
      <c r="B362" s="196" t="s">
        <v>4101</v>
      </c>
      <c r="C362" s="197">
        <v>0</v>
      </c>
      <c r="D362" s="197">
        <v>0</v>
      </c>
    </row>
    <row r="363" spans="1:4" hidden="1" collapsed="1" x14ac:dyDescent="0.25">
      <c r="A363" s="196" t="s">
        <v>827</v>
      </c>
      <c r="B363" s="196" t="s">
        <v>828</v>
      </c>
      <c r="C363" s="197">
        <v>1771754.58</v>
      </c>
      <c r="D363" s="197">
        <v>0</v>
      </c>
    </row>
    <row r="364" spans="1:4" hidden="1" outlineLevel="1" x14ac:dyDescent="0.25">
      <c r="A364" s="196" t="s">
        <v>829</v>
      </c>
      <c r="B364" s="196" t="s">
        <v>557</v>
      </c>
      <c r="C364" s="197">
        <v>2875.01</v>
      </c>
      <c r="D364" s="197">
        <v>0</v>
      </c>
    </row>
    <row r="365" spans="1:4" hidden="1" outlineLevel="1" x14ac:dyDescent="0.25">
      <c r="A365" s="196" t="s">
        <v>830</v>
      </c>
      <c r="B365" s="196" t="s">
        <v>559</v>
      </c>
      <c r="C365" s="198">
        <v>0</v>
      </c>
      <c r="D365" s="198">
        <v>0</v>
      </c>
    </row>
    <row r="366" spans="1:4" hidden="1" outlineLevel="1" x14ac:dyDescent="0.25">
      <c r="A366" s="196" t="s">
        <v>831</v>
      </c>
      <c r="B366" s="196" t="s">
        <v>561</v>
      </c>
      <c r="C366" s="197">
        <v>151.16</v>
      </c>
      <c r="D366" s="197">
        <v>0</v>
      </c>
    </row>
    <row r="367" spans="1:4" hidden="1" outlineLevel="1" x14ac:dyDescent="0.25">
      <c r="A367" s="196" t="s">
        <v>832</v>
      </c>
      <c r="B367" s="196" t="s">
        <v>563</v>
      </c>
      <c r="C367" s="197">
        <v>13172.22</v>
      </c>
      <c r="D367" s="197">
        <v>0</v>
      </c>
    </row>
    <row r="368" spans="1:4" hidden="1" outlineLevel="1" x14ac:dyDescent="0.25">
      <c r="A368" s="196" t="s">
        <v>833</v>
      </c>
      <c r="B368" s="196" t="s">
        <v>565</v>
      </c>
      <c r="C368" s="197">
        <v>9500.77</v>
      </c>
      <c r="D368" s="197">
        <v>0</v>
      </c>
    </row>
    <row r="369" spans="1:6" hidden="1" outlineLevel="1" x14ac:dyDescent="0.25">
      <c r="A369" s="196" t="s">
        <v>834</v>
      </c>
      <c r="B369" s="196" t="s">
        <v>835</v>
      </c>
      <c r="C369" s="197">
        <v>1533209.29</v>
      </c>
      <c r="D369" s="197">
        <v>0</v>
      </c>
    </row>
    <row r="370" spans="1:6" hidden="1" outlineLevel="1" x14ac:dyDescent="0.25">
      <c r="A370" s="196" t="s">
        <v>836</v>
      </c>
      <c r="B370" s="196" t="s">
        <v>569</v>
      </c>
      <c r="C370" s="197">
        <v>615</v>
      </c>
      <c r="D370" s="197">
        <v>0</v>
      </c>
    </row>
    <row r="371" spans="1:6" hidden="1" outlineLevel="1" x14ac:dyDescent="0.25">
      <c r="A371" s="196" t="s">
        <v>837</v>
      </c>
      <c r="B371" s="196" t="s">
        <v>571</v>
      </c>
      <c r="C371" s="197">
        <v>34873.72</v>
      </c>
      <c r="D371" s="197">
        <v>0</v>
      </c>
    </row>
    <row r="372" spans="1:6" hidden="1" outlineLevel="1" x14ac:dyDescent="0.25">
      <c r="A372" s="196" t="s">
        <v>838</v>
      </c>
      <c r="B372" s="196" t="s">
        <v>839</v>
      </c>
      <c r="C372" s="197">
        <v>6420.78</v>
      </c>
      <c r="D372" s="197">
        <v>0</v>
      </c>
    </row>
    <row r="373" spans="1:6" hidden="1" outlineLevel="1" x14ac:dyDescent="0.25">
      <c r="A373" s="196" t="s">
        <v>840</v>
      </c>
      <c r="B373" s="196" t="s">
        <v>4025</v>
      </c>
      <c r="C373" s="197">
        <v>5022.13</v>
      </c>
      <c r="D373" s="197">
        <v>0</v>
      </c>
    </row>
    <row r="374" spans="1:6" hidden="1" outlineLevel="1" x14ac:dyDescent="0.25">
      <c r="A374" s="196" t="s">
        <v>4102</v>
      </c>
      <c r="B374" s="196" t="s">
        <v>4027</v>
      </c>
      <c r="C374" s="198">
        <v>0</v>
      </c>
      <c r="D374" s="198">
        <v>0</v>
      </c>
    </row>
    <row r="375" spans="1:6" hidden="1" outlineLevel="1" x14ac:dyDescent="0.25">
      <c r="A375" s="196" t="s">
        <v>841</v>
      </c>
      <c r="B375" s="196" t="s">
        <v>575</v>
      </c>
      <c r="C375" s="197">
        <v>14276.32</v>
      </c>
      <c r="D375" s="197">
        <v>0</v>
      </c>
    </row>
    <row r="376" spans="1:6" hidden="1" outlineLevel="1" x14ac:dyDescent="0.25">
      <c r="A376" s="196" t="s">
        <v>842</v>
      </c>
      <c r="B376" s="196" t="s">
        <v>579</v>
      </c>
      <c r="C376" s="197">
        <v>143063</v>
      </c>
      <c r="D376" s="197">
        <v>0</v>
      </c>
    </row>
    <row r="377" spans="1:6" hidden="1" outlineLevel="1" x14ac:dyDescent="0.25">
      <c r="A377" s="196" t="s">
        <v>843</v>
      </c>
      <c r="B377" s="196" t="s">
        <v>844</v>
      </c>
      <c r="C377" s="197">
        <v>8575.18</v>
      </c>
      <c r="D377" s="197">
        <v>0</v>
      </c>
    </row>
    <row r="378" spans="1:6" collapsed="1" x14ac:dyDescent="0.25">
      <c r="A378" s="196" t="s">
        <v>845</v>
      </c>
      <c r="B378" s="196" t="s">
        <v>846</v>
      </c>
      <c r="C378" s="197">
        <v>0</v>
      </c>
      <c r="D378" s="197">
        <v>14404059.27</v>
      </c>
      <c r="F378" s="15">
        <f>D378</f>
        <v>14404059.27</v>
      </c>
    </row>
    <row r="379" spans="1:6" hidden="1" outlineLevel="1" x14ac:dyDescent="0.25">
      <c r="A379" s="196" t="s">
        <v>847</v>
      </c>
      <c r="B379" s="196" t="s">
        <v>4103</v>
      </c>
      <c r="C379" s="197">
        <v>0</v>
      </c>
      <c r="D379" s="197">
        <v>2324145.3199999998</v>
      </c>
      <c r="F379" s="15"/>
    </row>
    <row r="380" spans="1:6" hidden="1" outlineLevel="2" x14ac:dyDescent="0.25">
      <c r="A380" s="196" t="s">
        <v>4104</v>
      </c>
      <c r="B380" s="196" t="s">
        <v>4105</v>
      </c>
      <c r="C380" s="198">
        <v>0</v>
      </c>
      <c r="D380" s="198">
        <v>0</v>
      </c>
      <c r="F380" s="15"/>
    </row>
    <row r="381" spans="1:6" hidden="1" outlineLevel="2" x14ac:dyDescent="0.25">
      <c r="A381" s="196" t="s">
        <v>849</v>
      </c>
      <c r="B381" s="196" t="s">
        <v>850</v>
      </c>
      <c r="C381" s="197">
        <v>0</v>
      </c>
      <c r="D381" s="197">
        <v>7982</v>
      </c>
      <c r="F381" s="15"/>
    </row>
    <row r="382" spans="1:6" hidden="1" outlineLevel="2" x14ac:dyDescent="0.25">
      <c r="A382" s="196" t="s">
        <v>4106</v>
      </c>
      <c r="B382" s="196" t="s">
        <v>4107</v>
      </c>
      <c r="C382" s="197">
        <v>0</v>
      </c>
      <c r="D382" s="197">
        <v>101626</v>
      </c>
      <c r="F382" s="15"/>
    </row>
    <row r="383" spans="1:6" hidden="1" outlineLevel="2" x14ac:dyDescent="0.25">
      <c r="A383" s="196" t="s">
        <v>4108</v>
      </c>
      <c r="B383" s="196" t="s">
        <v>4107</v>
      </c>
      <c r="C383" s="197">
        <v>0</v>
      </c>
      <c r="D383" s="197">
        <v>6322</v>
      </c>
      <c r="F383" s="15"/>
    </row>
    <row r="384" spans="1:6" hidden="1" outlineLevel="2" x14ac:dyDescent="0.25">
      <c r="A384" s="196" t="s">
        <v>4109</v>
      </c>
      <c r="B384" s="196" t="s">
        <v>1865</v>
      </c>
      <c r="C384" s="198">
        <v>0</v>
      </c>
      <c r="D384" s="198">
        <v>0</v>
      </c>
      <c r="F384" s="15"/>
    </row>
    <row r="385" spans="1:6" hidden="1" outlineLevel="2" x14ac:dyDescent="0.25">
      <c r="A385" s="196" t="s">
        <v>4110</v>
      </c>
      <c r="B385" s="196" t="s">
        <v>3056</v>
      </c>
      <c r="C385" s="198">
        <v>0</v>
      </c>
      <c r="D385" s="198">
        <v>0</v>
      </c>
      <c r="F385" s="15"/>
    </row>
    <row r="386" spans="1:6" hidden="1" outlineLevel="2" x14ac:dyDescent="0.25">
      <c r="A386" s="196" t="s">
        <v>4111</v>
      </c>
      <c r="B386" s="196" t="s">
        <v>4112</v>
      </c>
      <c r="C386" s="198">
        <v>0</v>
      </c>
      <c r="D386" s="198">
        <v>0</v>
      </c>
      <c r="F386" s="15"/>
    </row>
    <row r="387" spans="1:6" hidden="1" outlineLevel="2" x14ac:dyDescent="0.25">
      <c r="A387" s="196" t="s">
        <v>851</v>
      </c>
      <c r="B387" s="196" t="s">
        <v>852</v>
      </c>
      <c r="C387" s="197">
        <v>0</v>
      </c>
      <c r="D387" s="197">
        <v>32978</v>
      </c>
      <c r="F387" s="15"/>
    </row>
    <row r="388" spans="1:6" hidden="1" outlineLevel="2" x14ac:dyDescent="0.25">
      <c r="A388" s="196" t="s">
        <v>4113</v>
      </c>
      <c r="B388" s="196" t="s">
        <v>4114</v>
      </c>
      <c r="C388" s="198">
        <v>0</v>
      </c>
      <c r="D388" s="198">
        <v>0</v>
      </c>
      <c r="F388" s="15"/>
    </row>
    <row r="389" spans="1:6" hidden="1" outlineLevel="2" x14ac:dyDescent="0.25">
      <c r="A389" s="196" t="s">
        <v>4115</v>
      </c>
      <c r="B389" s="196" t="s">
        <v>4116</v>
      </c>
      <c r="C389" s="197">
        <v>0</v>
      </c>
      <c r="D389" s="197">
        <v>50200</v>
      </c>
      <c r="F389" s="15"/>
    </row>
    <row r="390" spans="1:6" hidden="1" outlineLevel="2" x14ac:dyDescent="0.25">
      <c r="A390" s="196" t="s">
        <v>853</v>
      </c>
      <c r="B390" s="196" t="s">
        <v>854</v>
      </c>
      <c r="C390" s="197">
        <v>0</v>
      </c>
      <c r="D390" s="197">
        <v>2112</v>
      </c>
      <c r="F390" s="15"/>
    </row>
    <row r="391" spans="1:6" hidden="1" outlineLevel="2" x14ac:dyDescent="0.25">
      <c r="A391" s="196" t="s">
        <v>855</v>
      </c>
      <c r="B391" s="196" t="s">
        <v>856</v>
      </c>
      <c r="C391" s="197">
        <v>0</v>
      </c>
      <c r="D391" s="197">
        <v>3528.9</v>
      </c>
      <c r="F391" s="15"/>
    </row>
    <row r="392" spans="1:6" hidden="1" outlineLevel="2" x14ac:dyDescent="0.25">
      <c r="A392" s="196" t="s">
        <v>4117</v>
      </c>
      <c r="B392" s="196" t="s">
        <v>1873</v>
      </c>
      <c r="C392" s="198">
        <v>0</v>
      </c>
      <c r="D392" s="198">
        <v>0</v>
      </c>
      <c r="F392" s="15"/>
    </row>
    <row r="393" spans="1:6" hidden="1" outlineLevel="2" x14ac:dyDescent="0.25">
      <c r="A393" s="196" t="s">
        <v>857</v>
      </c>
      <c r="B393" s="196" t="s">
        <v>858</v>
      </c>
      <c r="C393" s="198">
        <v>0</v>
      </c>
      <c r="D393" s="198">
        <v>0</v>
      </c>
      <c r="F393" s="15"/>
    </row>
    <row r="394" spans="1:6" hidden="1" outlineLevel="2" x14ac:dyDescent="0.25">
      <c r="A394" s="196" t="s">
        <v>4118</v>
      </c>
      <c r="B394" s="196" t="s">
        <v>4119</v>
      </c>
      <c r="C394" s="198">
        <v>0</v>
      </c>
      <c r="D394" s="198">
        <v>0</v>
      </c>
      <c r="F394" s="15"/>
    </row>
    <row r="395" spans="1:6" hidden="1" outlineLevel="2" x14ac:dyDescent="0.25">
      <c r="A395" s="196" t="s">
        <v>859</v>
      </c>
      <c r="B395" s="196" t="s">
        <v>860</v>
      </c>
      <c r="C395" s="197">
        <v>0</v>
      </c>
      <c r="D395" s="197">
        <v>3507</v>
      </c>
      <c r="F395" s="15"/>
    </row>
    <row r="396" spans="1:6" hidden="1" outlineLevel="2" x14ac:dyDescent="0.25">
      <c r="A396" s="196" t="s">
        <v>4120</v>
      </c>
      <c r="B396" s="196" t="s">
        <v>1881</v>
      </c>
      <c r="C396" s="198">
        <v>0</v>
      </c>
      <c r="D396" s="198">
        <v>0</v>
      </c>
      <c r="F396" s="15"/>
    </row>
    <row r="397" spans="1:6" hidden="1" outlineLevel="2" x14ac:dyDescent="0.25">
      <c r="A397" s="196" t="s">
        <v>4121</v>
      </c>
      <c r="B397" s="196" t="s">
        <v>4122</v>
      </c>
      <c r="C397" s="198">
        <v>0</v>
      </c>
      <c r="D397" s="198">
        <v>0</v>
      </c>
      <c r="F397" s="15"/>
    </row>
    <row r="398" spans="1:6" hidden="1" outlineLevel="2" x14ac:dyDescent="0.25">
      <c r="A398" s="196" t="s">
        <v>861</v>
      </c>
      <c r="B398" s="196" t="s">
        <v>862</v>
      </c>
      <c r="C398" s="197">
        <v>0</v>
      </c>
      <c r="D398" s="197">
        <v>3507</v>
      </c>
      <c r="F398" s="15"/>
    </row>
    <row r="399" spans="1:6" hidden="1" outlineLevel="2" x14ac:dyDescent="0.25">
      <c r="A399" s="196" t="s">
        <v>863</v>
      </c>
      <c r="B399" s="196" t="s">
        <v>864</v>
      </c>
      <c r="C399" s="197">
        <v>0</v>
      </c>
      <c r="D399" s="197">
        <v>10955.9</v>
      </c>
      <c r="F399" s="15"/>
    </row>
    <row r="400" spans="1:6" hidden="1" outlineLevel="2" x14ac:dyDescent="0.25">
      <c r="A400" s="196" t="s">
        <v>865</v>
      </c>
      <c r="B400" s="196" t="s">
        <v>866</v>
      </c>
      <c r="C400" s="197">
        <v>0</v>
      </c>
      <c r="D400" s="197">
        <v>1667.9</v>
      </c>
      <c r="F400" s="15"/>
    </row>
    <row r="401" spans="1:6" hidden="1" outlineLevel="2" x14ac:dyDescent="0.25">
      <c r="A401" s="196" t="s">
        <v>867</v>
      </c>
      <c r="B401" s="196" t="s">
        <v>868</v>
      </c>
      <c r="C401" s="197">
        <v>0</v>
      </c>
      <c r="D401" s="197">
        <v>9449</v>
      </c>
      <c r="F401" s="15"/>
    </row>
    <row r="402" spans="1:6" hidden="1" outlineLevel="2" x14ac:dyDescent="0.25">
      <c r="A402" s="196" t="s">
        <v>869</v>
      </c>
      <c r="B402" s="196" t="s">
        <v>870</v>
      </c>
      <c r="C402" s="197">
        <v>0</v>
      </c>
      <c r="D402" s="197">
        <v>1554</v>
      </c>
      <c r="F402" s="15"/>
    </row>
    <row r="403" spans="1:6" hidden="1" outlineLevel="2" x14ac:dyDescent="0.25">
      <c r="A403" s="196" t="s">
        <v>871</v>
      </c>
      <c r="B403" s="196" t="s">
        <v>872</v>
      </c>
      <c r="C403" s="197">
        <v>0</v>
      </c>
      <c r="D403" s="197">
        <v>1514</v>
      </c>
      <c r="F403" s="15"/>
    </row>
    <row r="404" spans="1:6" hidden="1" outlineLevel="2" x14ac:dyDescent="0.25">
      <c r="A404" s="196" t="s">
        <v>873</v>
      </c>
      <c r="B404" s="196" t="s">
        <v>874</v>
      </c>
      <c r="C404" s="197">
        <v>0</v>
      </c>
      <c r="D404" s="197">
        <v>4024.9</v>
      </c>
      <c r="F404" s="15"/>
    </row>
    <row r="405" spans="1:6" hidden="1" outlineLevel="2" x14ac:dyDescent="0.25">
      <c r="A405" s="196" t="s">
        <v>875</v>
      </c>
      <c r="B405" s="196" t="s">
        <v>876</v>
      </c>
      <c r="C405" s="197">
        <v>0</v>
      </c>
      <c r="D405" s="197">
        <v>2845.8</v>
      </c>
      <c r="F405" s="15"/>
    </row>
    <row r="406" spans="1:6" hidden="1" outlineLevel="2" x14ac:dyDescent="0.25">
      <c r="A406" s="196" t="s">
        <v>877</v>
      </c>
      <c r="B406" s="196" t="s">
        <v>878</v>
      </c>
      <c r="C406" s="197">
        <v>0</v>
      </c>
      <c r="D406" s="197">
        <v>3087</v>
      </c>
      <c r="F406" s="15"/>
    </row>
    <row r="407" spans="1:6" hidden="1" outlineLevel="2" x14ac:dyDescent="0.25">
      <c r="A407" s="196" t="s">
        <v>879</v>
      </c>
      <c r="B407" s="196" t="s">
        <v>880</v>
      </c>
      <c r="C407" s="197">
        <v>0</v>
      </c>
      <c r="D407" s="197">
        <v>30622.3</v>
      </c>
      <c r="F407" s="15"/>
    </row>
    <row r="408" spans="1:6" hidden="1" outlineLevel="2" x14ac:dyDescent="0.25">
      <c r="A408" s="196" t="s">
        <v>881</v>
      </c>
      <c r="B408" s="196" t="s">
        <v>882</v>
      </c>
      <c r="C408" s="197">
        <v>0</v>
      </c>
      <c r="D408" s="197">
        <v>7596</v>
      </c>
      <c r="F408" s="15"/>
    </row>
    <row r="409" spans="1:6" hidden="1" outlineLevel="2" x14ac:dyDescent="0.25">
      <c r="A409" s="196" t="s">
        <v>883</v>
      </c>
      <c r="B409" s="196" t="s">
        <v>884</v>
      </c>
      <c r="C409" s="197">
        <v>0</v>
      </c>
      <c r="D409" s="197">
        <v>1637.7</v>
      </c>
      <c r="F409" s="15"/>
    </row>
    <row r="410" spans="1:6" hidden="1" outlineLevel="2" x14ac:dyDescent="0.25">
      <c r="A410" s="196" t="s">
        <v>885</v>
      </c>
      <c r="B410" s="196" t="s">
        <v>886</v>
      </c>
      <c r="C410" s="197">
        <v>0</v>
      </c>
      <c r="D410" s="197">
        <v>9882</v>
      </c>
      <c r="F410" s="15"/>
    </row>
    <row r="411" spans="1:6" hidden="1" outlineLevel="2" x14ac:dyDescent="0.25">
      <c r="A411" s="196" t="s">
        <v>887</v>
      </c>
      <c r="B411" s="196" t="s">
        <v>888</v>
      </c>
      <c r="C411" s="197">
        <v>0</v>
      </c>
      <c r="D411" s="197">
        <v>2666.4</v>
      </c>
      <c r="F411" s="15"/>
    </row>
    <row r="412" spans="1:6" hidden="1" outlineLevel="2" x14ac:dyDescent="0.25">
      <c r="A412" s="196" t="s">
        <v>889</v>
      </c>
      <c r="B412" s="196" t="s">
        <v>890</v>
      </c>
      <c r="C412" s="197">
        <v>0</v>
      </c>
      <c r="D412" s="197">
        <v>3507</v>
      </c>
      <c r="F412" s="15"/>
    </row>
    <row r="413" spans="1:6" hidden="1" outlineLevel="2" x14ac:dyDescent="0.25">
      <c r="A413" s="196" t="s">
        <v>891</v>
      </c>
      <c r="B413" s="196" t="s">
        <v>892</v>
      </c>
      <c r="C413" s="197">
        <v>0</v>
      </c>
      <c r="D413" s="197">
        <v>1554</v>
      </c>
      <c r="F413" s="15"/>
    </row>
    <row r="414" spans="1:6" hidden="1" outlineLevel="2" x14ac:dyDescent="0.25">
      <c r="A414" s="196" t="s">
        <v>893</v>
      </c>
      <c r="B414" s="196" t="s">
        <v>894</v>
      </c>
      <c r="C414" s="198">
        <v>0</v>
      </c>
      <c r="D414" s="198">
        <v>0</v>
      </c>
      <c r="F414" s="15"/>
    </row>
    <row r="415" spans="1:6" hidden="1" outlineLevel="2" x14ac:dyDescent="0.25">
      <c r="A415" s="196" t="s">
        <v>895</v>
      </c>
      <c r="B415" s="196" t="s">
        <v>896</v>
      </c>
      <c r="C415" s="197">
        <v>0</v>
      </c>
      <c r="D415" s="197">
        <v>3659</v>
      </c>
      <c r="F415" s="15"/>
    </row>
    <row r="416" spans="1:6" hidden="1" outlineLevel="2" x14ac:dyDescent="0.25">
      <c r="A416" s="196" t="s">
        <v>4123</v>
      </c>
      <c r="B416" s="196" t="s">
        <v>4124</v>
      </c>
      <c r="C416" s="198">
        <v>0</v>
      </c>
      <c r="D416" s="198">
        <v>0</v>
      </c>
      <c r="F416" s="15"/>
    </row>
    <row r="417" spans="1:6" hidden="1" outlineLevel="2" x14ac:dyDescent="0.25">
      <c r="A417" s="196" t="s">
        <v>897</v>
      </c>
      <c r="B417" s="196" t="s">
        <v>898</v>
      </c>
      <c r="C417" s="197">
        <v>0</v>
      </c>
      <c r="D417" s="197">
        <v>4441</v>
      </c>
      <c r="F417" s="15"/>
    </row>
    <row r="418" spans="1:6" hidden="1" outlineLevel="2" x14ac:dyDescent="0.25">
      <c r="A418" s="196" t="s">
        <v>899</v>
      </c>
      <c r="B418" s="196" t="s">
        <v>900</v>
      </c>
      <c r="C418" s="197">
        <v>0</v>
      </c>
      <c r="D418" s="197">
        <v>43385</v>
      </c>
      <c r="F418" s="15"/>
    </row>
    <row r="419" spans="1:6" hidden="1" outlineLevel="2" x14ac:dyDescent="0.25">
      <c r="A419" s="196" t="s">
        <v>901</v>
      </c>
      <c r="B419" s="196" t="s">
        <v>902</v>
      </c>
      <c r="C419" s="197">
        <v>0</v>
      </c>
      <c r="D419" s="197">
        <v>48669</v>
      </c>
      <c r="F419" s="15"/>
    </row>
    <row r="420" spans="1:6" hidden="1" outlineLevel="2" x14ac:dyDescent="0.25">
      <c r="A420" s="196" t="s">
        <v>903</v>
      </c>
      <c r="B420" s="196" t="s">
        <v>904</v>
      </c>
      <c r="C420" s="197">
        <v>0</v>
      </c>
      <c r="D420" s="197">
        <v>938</v>
      </c>
      <c r="F420" s="15"/>
    </row>
    <row r="421" spans="1:6" hidden="1" outlineLevel="2" x14ac:dyDescent="0.25">
      <c r="A421" s="196" t="s">
        <v>905</v>
      </c>
      <c r="B421" s="196" t="s">
        <v>906</v>
      </c>
      <c r="C421" s="197">
        <v>0</v>
      </c>
      <c r="D421" s="197">
        <v>6156.7</v>
      </c>
      <c r="F421" s="15"/>
    </row>
    <row r="422" spans="1:6" hidden="1" outlineLevel="2" x14ac:dyDescent="0.25">
      <c r="A422" s="196" t="s">
        <v>907</v>
      </c>
      <c r="B422" s="196" t="s">
        <v>908</v>
      </c>
      <c r="C422" s="197">
        <v>0</v>
      </c>
      <c r="D422" s="197">
        <v>37790.5</v>
      </c>
      <c r="F422" s="15"/>
    </row>
    <row r="423" spans="1:6" hidden="1" outlineLevel="2" x14ac:dyDescent="0.25">
      <c r="A423" s="196" t="s">
        <v>909</v>
      </c>
      <c r="B423" s="196" t="s">
        <v>910</v>
      </c>
      <c r="C423" s="197">
        <v>0</v>
      </c>
      <c r="D423" s="197">
        <v>6789.7</v>
      </c>
      <c r="F423" s="15"/>
    </row>
    <row r="424" spans="1:6" hidden="1" outlineLevel="2" x14ac:dyDescent="0.25">
      <c r="A424" s="196" t="s">
        <v>911</v>
      </c>
      <c r="B424" s="196" t="s">
        <v>912</v>
      </c>
      <c r="C424" s="197">
        <v>0</v>
      </c>
      <c r="D424" s="197">
        <v>14612.9</v>
      </c>
      <c r="F424" s="15"/>
    </row>
    <row r="425" spans="1:6" hidden="1" outlineLevel="2" x14ac:dyDescent="0.25">
      <c r="A425" s="196" t="s">
        <v>913</v>
      </c>
      <c r="B425" s="196" t="s">
        <v>914</v>
      </c>
      <c r="C425" s="198">
        <v>0</v>
      </c>
      <c r="D425" s="198">
        <v>0</v>
      </c>
      <c r="F425" s="15"/>
    </row>
    <row r="426" spans="1:6" hidden="1" outlineLevel="2" x14ac:dyDescent="0.25">
      <c r="A426" s="196" t="s">
        <v>915</v>
      </c>
      <c r="B426" s="196" t="s">
        <v>916</v>
      </c>
      <c r="C426" s="197">
        <v>0</v>
      </c>
      <c r="D426" s="197">
        <v>3103.5</v>
      </c>
      <c r="F426" s="15"/>
    </row>
    <row r="427" spans="1:6" hidden="1" outlineLevel="2" x14ac:dyDescent="0.25">
      <c r="A427" s="196" t="s">
        <v>917</v>
      </c>
      <c r="B427" s="196" t="s">
        <v>918</v>
      </c>
      <c r="C427" s="197">
        <v>0</v>
      </c>
      <c r="D427" s="197">
        <v>6853.7</v>
      </c>
      <c r="F427" s="15"/>
    </row>
    <row r="428" spans="1:6" hidden="1" outlineLevel="2" x14ac:dyDescent="0.25">
      <c r="A428" s="196" t="s">
        <v>919</v>
      </c>
      <c r="B428" s="196" t="s">
        <v>920</v>
      </c>
      <c r="C428" s="197">
        <v>0</v>
      </c>
      <c r="D428" s="197">
        <v>6649.6</v>
      </c>
      <c r="F428" s="15"/>
    </row>
    <row r="429" spans="1:6" hidden="1" outlineLevel="2" x14ac:dyDescent="0.25">
      <c r="A429" s="196" t="s">
        <v>921</v>
      </c>
      <c r="B429" s="196" t="s">
        <v>922</v>
      </c>
      <c r="C429" s="197">
        <v>0</v>
      </c>
      <c r="D429" s="197">
        <v>6106.8</v>
      </c>
      <c r="F429" s="15"/>
    </row>
    <row r="430" spans="1:6" hidden="1" outlineLevel="2" x14ac:dyDescent="0.25">
      <c r="A430" s="196" t="s">
        <v>923</v>
      </c>
      <c r="B430" s="196" t="s">
        <v>924</v>
      </c>
      <c r="C430" s="197">
        <v>0</v>
      </c>
      <c r="D430" s="197">
        <v>17445</v>
      </c>
      <c r="F430" s="15"/>
    </row>
    <row r="431" spans="1:6" hidden="1" outlineLevel="2" x14ac:dyDescent="0.25">
      <c r="A431" s="196" t="s">
        <v>4125</v>
      </c>
      <c r="B431" s="196" t="s">
        <v>2437</v>
      </c>
      <c r="C431" s="198">
        <v>0</v>
      </c>
      <c r="D431" s="198">
        <v>0</v>
      </c>
      <c r="F431" s="15"/>
    </row>
    <row r="432" spans="1:6" hidden="1" outlineLevel="2" x14ac:dyDescent="0.25">
      <c r="A432" s="196" t="s">
        <v>4126</v>
      </c>
      <c r="B432" s="196" t="s">
        <v>1889</v>
      </c>
      <c r="C432" s="198">
        <v>0</v>
      </c>
      <c r="D432" s="198">
        <v>0</v>
      </c>
      <c r="F432" s="15"/>
    </row>
    <row r="433" spans="1:6" hidden="1" outlineLevel="2" x14ac:dyDescent="0.25">
      <c r="A433" s="196" t="s">
        <v>4127</v>
      </c>
      <c r="B433" s="196" t="s">
        <v>1891</v>
      </c>
      <c r="C433" s="198">
        <v>0</v>
      </c>
      <c r="D433" s="198">
        <v>0</v>
      </c>
      <c r="F433" s="15"/>
    </row>
    <row r="434" spans="1:6" hidden="1" outlineLevel="2" x14ac:dyDescent="0.25">
      <c r="A434" s="196" t="s">
        <v>925</v>
      </c>
      <c r="B434" s="196" t="s">
        <v>926</v>
      </c>
      <c r="C434" s="197">
        <v>0</v>
      </c>
      <c r="D434" s="197">
        <v>5207</v>
      </c>
      <c r="F434" s="15"/>
    </row>
    <row r="435" spans="1:6" hidden="1" outlineLevel="2" x14ac:dyDescent="0.25">
      <c r="A435" s="196" t="s">
        <v>4128</v>
      </c>
      <c r="B435" s="196" t="s">
        <v>4129</v>
      </c>
      <c r="C435" s="198">
        <v>0</v>
      </c>
      <c r="D435" s="198">
        <v>0</v>
      </c>
      <c r="F435" s="15"/>
    </row>
    <row r="436" spans="1:6" hidden="1" outlineLevel="2" x14ac:dyDescent="0.25">
      <c r="A436" s="196" t="s">
        <v>4130</v>
      </c>
      <c r="B436" s="196" t="s">
        <v>1893</v>
      </c>
      <c r="C436" s="198">
        <v>0</v>
      </c>
      <c r="D436" s="198">
        <v>0</v>
      </c>
      <c r="F436" s="15"/>
    </row>
    <row r="437" spans="1:6" hidden="1" outlineLevel="2" x14ac:dyDescent="0.25">
      <c r="A437" s="196" t="s">
        <v>927</v>
      </c>
      <c r="B437" s="196" t="s">
        <v>928</v>
      </c>
      <c r="C437" s="197">
        <v>0</v>
      </c>
      <c r="D437" s="197">
        <v>3960</v>
      </c>
      <c r="F437" s="15"/>
    </row>
    <row r="438" spans="1:6" hidden="1" outlineLevel="2" x14ac:dyDescent="0.25">
      <c r="A438" s="196" t="s">
        <v>4131</v>
      </c>
      <c r="B438" s="196" t="s">
        <v>1897</v>
      </c>
      <c r="C438" s="198">
        <v>0</v>
      </c>
      <c r="D438" s="198">
        <v>0</v>
      </c>
      <c r="F438" s="15"/>
    </row>
    <row r="439" spans="1:6" hidden="1" outlineLevel="2" x14ac:dyDescent="0.25">
      <c r="A439" s="196" t="s">
        <v>929</v>
      </c>
      <c r="B439" s="196" t="s">
        <v>930</v>
      </c>
      <c r="C439" s="197">
        <v>0</v>
      </c>
      <c r="D439" s="197">
        <v>19392</v>
      </c>
      <c r="F439" s="15"/>
    </row>
    <row r="440" spans="1:6" hidden="1" outlineLevel="2" x14ac:dyDescent="0.25">
      <c r="A440" s="196" t="s">
        <v>931</v>
      </c>
      <c r="B440" s="196" t="s">
        <v>932</v>
      </c>
      <c r="C440" s="197">
        <v>0</v>
      </c>
      <c r="D440" s="197">
        <v>5448</v>
      </c>
      <c r="F440" s="15"/>
    </row>
    <row r="441" spans="1:6" hidden="1" outlineLevel="2" x14ac:dyDescent="0.25">
      <c r="A441" s="196" t="s">
        <v>4132</v>
      </c>
      <c r="B441" s="196" t="s">
        <v>2641</v>
      </c>
      <c r="C441" s="198">
        <v>0</v>
      </c>
      <c r="D441" s="198">
        <v>0</v>
      </c>
      <c r="F441" s="15"/>
    </row>
    <row r="442" spans="1:6" hidden="1" outlineLevel="2" x14ac:dyDescent="0.25">
      <c r="A442" s="196" t="s">
        <v>4133</v>
      </c>
      <c r="B442" s="196" t="s">
        <v>4134</v>
      </c>
      <c r="C442" s="198">
        <v>0</v>
      </c>
      <c r="D442" s="198">
        <v>0</v>
      </c>
      <c r="F442" s="15"/>
    </row>
    <row r="443" spans="1:6" hidden="1" outlineLevel="2" x14ac:dyDescent="0.25">
      <c r="A443" s="196" t="s">
        <v>933</v>
      </c>
      <c r="B443" s="196" t="s">
        <v>934</v>
      </c>
      <c r="C443" s="197">
        <v>0</v>
      </c>
      <c r="D443" s="197">
        <v>3507</v>
      </c>
      <c r="F443" s="15"/>
    </row>
    <row r="444" spans="1:6" hidden="1" outlineLevel="2" x14ac:dyDescent="0.25">
      <c r="A444" s="196" t="s">
        <v>4135</v>
      </c>
      <c r="B444" s="196" t="s">
        <v>4136</v>
      </c>
      <c r="C444" s="198">
        <v>0</v>
      </c>
      <c r="D444" s="198">
        <v>0</v>
      </c>
      <c r="F444" s="15"/>
    </row>
    <row r="445" spans="1:6" hidden="1" outlineLevel="2" x14ac:dyDescent="0.25">
      <c r="A445" s="196" t="s">
        <v>4137</v>
      </c>
      <c r="B445" s="196" t="s">
        <v>4138</v>
      </c>
      <c r="C445" s="198">
        <v>0</v>
      </c>
      <c r="D445" s="198">
        <v>0</v>
      </c>
      <c r="F445" s="15"/>
    </row>
    <row r="446" spans="1:6" hidden="1" outlineLevel="2" x14ac:dyDescent="0.25">
      <c r="A446" s="196" t="s">
        <v>4139</v>
      </c>
      <c r="B446" s="196" t="s">
        <v>3083</v>
      </c>
      <c r="C446" s="198">
        <v>0</v>
      </c>
      <c r="D446" s="198">
        <v>0</v>
      </c>
      <c r="F446" s="15"/>
    </row>
    <row r="447" spans="1:6" hidden="1" outlineLevel="2" x14ac:dyDescent="0.25">
      <c r="A447" s="196" t="s">
        <v>4140</v>
      </c>
      <c r="B447" s="196" t="s">
        <v>1901</v>
      </c>
      <c r="C447" s="198">
        <v>0</v>
      </c>
      <c r="D447" s="198">
        <v>0</v>
      </c>
      <c r="F447" s="15"/>
    </row>
    <row r="448" spans="1:6" hidden="1" outlineLevel="2" x14ac:dyDescent="0.25">
      <c r="A448" s="196" t="s">
        <v>4141</v>
      </c>
      <c r="B448" s="196" t="s">
        <v>3500</v>
      </c>
      <c r="C448" s="198">
        <v>0</v>
      </c>
      <c r="D448" s="198">
        <v>0</v>
      </c>
      <c r="F448" s="15"/>
    </row>
    <row r="449" spans="1:6" hidden="1" outlineLevel="2" x14ac:dyDescent="0.25">
      <c r="A449" s="196" t="s">
        <v>935</v>
      </c>
      <c r="B449" s="196" t="s">
        <v>936</v>
      </c>
      <c r="C449" s="197">
        <v>0</v>
      </c>
      <c r="D449" s="197">
        <v>180062.52</v>
      </c>
      <c r="F449" s="15"/>
    </row>
    <row r="450" spans="1:6" hidden="1" outlineLevel="2" x14ac:dyDescent="0.25">
      <c r="A450" s="196" t="s">
        <v>937</v>
      </c>
      <c r="B450" s="196" t="s">
        <v>938</v>
      </c>
      <c r="C450" s="197">
        <v>0</v>
      </c>
      <c r="D450" s="197">
        <v>102186.12</v>
      </c>
      <c r="F450" s="15"/>
    </row>
    <row r="451" spans="1:6" hidden="1" outlineLevel="2" x14ac:dyDescent="0.25">
      <c r="A451" s="196" t="s">
        <v>4142</v>
      </c>
      <c r="B451" s="196" t="s">
        <v>4143</v>
      </c>
      <c r="C451" s="197">
        <v>0</v>
      </c>
      <c r="D451" s="197">
        <v>9435</v>
      </c>
      <c r="F451" s="15"/>
    </row>
    <row r="452" spans="1:6" hidden="1" outlineLevel="2" x14ac:dyDescent="0.25">
      <c r="A452" s="196" t="s">
        <v>4144</v>
      </c>
      <c r="B452" s="196" t="s">
        <v>4145</v>
      </c>
      <c r="C452" s="198">
        <v>0</v>
      </c>
      <c r="D452" s="198">
        <v>0</v>
      </c>
      <c r="F452" s="15"/>
    </row>
    <row r="453" spans="1:6" hidden="1" outlineLevel="2" x14ac:dyDescent="0.25">
      <c r="A453" s="196" t="s">
        <v>939</v>
      </c>
      <c r="B453" s="196" t="s">
        <v>940</v>
      </c>
      <c r="C453" s="197">
        <v>0</v>
      </c>
      <c r="D453" s="197">
        <v>11262</v>
      </c>
      <c r="F453" s="15"/>
    </row>
    <row r="454" spans="1:6" hidden="1" outlineLevel="2" x14ac:dyDescent="0.25">
      <c r="A454" s="196" t="s">
        <v>941</v>
      </c>
      <c r="B454" s="196" t="s">
        <v>942</v>
      </c>
      <c r="C454" s="198">
        <v>0</v>
      </c>
      <c r="D454" s="198">
        <v>0</v>
      </c>
      <c r="F454" s="15"/>
    </row>
    <row r="455" spans="1:6" hidden="1" outlineLevel="2" x14ac:dyDescent="0.25">
      <c r="A455" s="196" t="s">
        <v>4146</v>
      </c>
      <c r="B455" s="196" t="s">
        <v>4147</v>
      </c>
      <c r="C455" s="198">
        <v>0</v>
      </c>
      <c r="D455" s="198">
        <v>0</v>
      </c>
      <c r="F455" s="15"/>
    </row>
    <row r="456" spans="1:6" hidden="1" outlineLevel="2" x14ac:dyDescent="0.25">
      <c r="A456" s="196" t="s">
        <v>4148</v>
      </c>
      <c r="B456" s="196" t="s">
        <v>2516</v>
      </c>
      <c r="C456" s="198">
        <v>0</v>
      </c>
      <c r="D456" s="198">
        <v>0</v>
      </c>
      <c r="F456" s="15"/>
    </row>
    <row r="457" spans="1:6" hidden="1" outlineLevel="2" x14ac:dyDescent="0.25">
      <c r="A457" s="196" t="s">
        <v>943</v>
      </c>
      <c r="B457" s="196" t="s">
        <v>944</v>
      </c>
      <c r="C457" s="197">
        <v>0</v>
      </c>
      <c r="D457" s="197">
        <v>23215</v>
      </c>
      <c r="F457" s="15"/>
    </row>
    <row r="458" spans="1:6" hidden="1" outlineLevel="2" x14ac:dyDescent="0.25">
      <c r="A458" s="196" t="s">
        <v>4149</v>
      </c>
      <c r="B458" s="196" t="s">
        <v>4150</v>
      </c>
      <c r="C458" s="198">
        <v>0</v>
      </c>
      <c r="D458" s="198">
        <v>0</v>
      </c>
      <c r="F458" s="15"/>
    </row>
    <row r="459" spans="1:6" hidden="1" outlineLevel="2" x14ac:dyDescent="0.25">
      <c r="A459" s="196" t="s">
        <v>4151</v>
      </c>
      <c r="B459" s="196" t="s">
        <v>4152</v>
      </c>
      <c r="C459" s="198">
        <v>0</v>
      </c>
      <c r="D459" s="198">
        <v>0</v>
      </c>
      <c r="F459" s="15"/>
    </row>
    <row r="460" spans="1:6" hidden="1" outlineLevel="2" x14ac:dyDescent="0.25">
      <c r="A460" s="196" t="s">
        <v>4153</v>
      </c>
      <c r="B460" s="196" t="s">
        <v>4154</v>
      </c>
      <c r="C460" s="198">
        <v>0</v>
      </c>
      <c r="D460" s="198">
        <v>0</v>
      </c>
      <c r="F460" s="15"/>
    </row>
    <row r="461" spans="1:6" hidden="1" outlineLevel="2" x14ac:dyDescent="0.25">
      <c r="A461" s="196" t="s">
        <v>945</v>
      </c>
      <c r="B461" s="196" t="s">
        <v>946</v>
      </c>
      <c r="C461" s="197">
        <v>0</v>
      </c>
      <c r="D461" s="197">
        <v>6127</v>
      </c>
      <c r="F461" s="15"/>
    </row>
    <row r="462" spans="1:6" hidden="1" outlineLevel="2" x14ac:dyDescent="0.25">
      <c r="A462" s="196" t="s">
        <v>947</v>
      </c>
      <c r="B462" s="196" t="s">
        <v>948</v>
      </c>
      <c r="C462" s="197">
        <v>0</v>
      </c>
      <c r="D462" s="197">
        <v>3507</v>
      </c>
      <c r="F462" s="15"/>
    </row>
    <row r="463" spans="1:6" hidden="1" outlineLevel="2" x14ac:dyDescent="0.25">
      <c r="A463" s="196" t="s">
        <v>4155</v>
      </c>
      <c r="B463" s="196" t="s">
        <v>1910</v>
      </c>
      <c r="C463" s="198">
        <v>0</v>
      </c>
      <c r="D463" s="198">
        <v>0</v>
      </c>
      <c r="F463" s="15"/>
    </row>
    <row r="464" spans="1:6" hidden="1" outlineLevel="2" x14ac:dyDescent="0.25">
      <c r="A464" s="196" t="s">
        <v>949</v>
      </c>
      <c r="B464" s="196" t="s">
        <v>950</v>
      </c>
      <c r="C464" s="197">
        <v>0</v>
      </c>
      <c r="D464" s="197">
        <v>1056</v>
      </c>
      <c r="F464" s="15"/>
    </row>
    <row r="465" spans="1:6" hidden="1" outlineLevel="2" x14ac:dyDescent="0.25">
      <c r="A465" s="196" t="s">
        <v>951</v>
      </c>
      <c r="B465" s="196" t="s">
        <v>952</v>
      </c>
      <c r="C465" s="198">
        <v>0</v>
      </c>
      <c r="D465" s="198">
        <v>0</v>
      </c>
      <c r="F465" s="15"/>
    </row>
    <row r="466" spans="1:6" hidden="1" outlineLevel="2" x14ac:dyDescent="0.25">
      <c r="A466" s="196" t="s">
        <v>953</v>
      </c>
      <c r="B466" s="196" t="s">
        <v>954</v>
      </c>
      <c r="C466" s="197">
        <v>0</v>
      </c>
      <c r="D466" s="197">
        <v>8754.9</v>
      </c>
      <c r="F466" s="15"/>
    </row>
    <row r="467" spans="1:6" hidden="1" outlineLevel="2" x14ac:dyDescent="0.25">
      <c r="A467" s="196" t="s">
        <v>4156</v>
      </c>
      <c r="B467" s="196" t="s">
        <v>4157</v>
      </c>
      <c r="C467" s="198">
        <v>0</v>
      </c>
      <c r="D467" s="198">
        <v>0</v>
      </c>
      <c r="F467" s="15"/>
    </row>
    <row r="468" spans="1:6" hidden="1" outlineLevel="2" x14ac:dyDescent="0.25">
      <c r="A468" s="196" t="s">
        <v>955</v>
      </c>
      <c r="B468" s="196" t="s">
        <v>956</v>
      </c>
      <c r="C468" s="197">
        <v>0</v>
      </c>
      <c r="D468" s="197">
        <v>3356</v>
      </c>
      <c r="F468" s="15"/>
    </row>
    <row r="469" spans="1:6" hidden="1" outlineLevel="2" x14ac:dyDescent="0.25">
      <c r="A469" s="196" t="s">
        <v>957</v>
      </c>
      <c r="B469" s="196" t="s">
        <v>958</v>
      </c>
      <c r="C469" s="197">
        <v>0</v>
      </c>
      <c r="D469" s="197">
        <v>1659.6</v>
      </c>
      <c r="F469" s="15"/>
    </row>
    <row r="470" spans="1:6" hidden="1" outlineLevel="2" x14ac:dyDescent="0.25">
      <c r="A470" s="196" t="s">
        <v>959</v>
      </c>
      <c r="B470" s="196" t="s">
        <v>960</v>
      </c>
      <c r="C470" s="197">
        <v>0</v>
      </c>
      <c r="D470" s="197">
        <v>3981.9</v>
      </c>
      <c r="F470" s="15"/>
    </row>
    <row r="471" spans="1:6" hidden="1" outlineLevel="2" x14ac:dyDescent="0.25">
      <c r="A471" s="196" t="s">
        <v>961</v>
      </c>
      <c r="B471" s="196" t="s">
        <v>962</v>
      </c>
      <c r="C471" s="197">
        <v>0</v>
      </c>
      <c r="D471" s="197">
        <v>53992</v>
      </c>
      <c r="F471" s="15"/>
    </row>
    <row r="472" spans="1:6" hidden="1" outlineLevel="2" x14ac:dyDescent="0.25">
      <c r="A472" s="196" t="s">
        <v>963</v>
      </c>
      <c r="B472" s="196" t="s">
        <v>964</v>
      </c>
      <c r="C472" s="197">
        <v>0</v>
      </c>
      <c r="D472" s="197">
        <v>2295.3000000000002</v>
      </c>
      <c r="F472" s="15"/>
    </row>
    <row r="473" spans="1:6" hidden="1" outlineLevel="2" x14ac:dyDescent="0.25">
      <c r="A473" s="196" t="s">
        <v>965</v>
      </c>
      <c r="B473" s="196" t="s">
        <v>966</v>
      </c>
      <c r="C473" s="197">
        <v>0</v>
      </c>
      <c r="D473" s="197">
        <v>6082</v>
      </c>
      <c r="F473" s="15"/>
    </row>
    <row r="474" spans="1:6" hidden="1" outlineLevel="2" x14ac:dyDescent="0.25">
      <c r="A474" s="196" t="s">
        <v>4158</v>
      </c>
      <c r="B474" s="196" t="s">
        <v>4159</v>
      </c>
      <c r="C474" s="198">
        <v>0</v>
      </c>
      <c r="D474" s="198">
        <v>0</v>
      </c>
      <c r="F474" s="15"/>
    </row>
    <row r="475" spans="1:6" hidden="1" outlineLevel="2" x14ac:dyDescent="0.25">
      <c r="A475" s="196" t="s">
        <v>967</v>
      </c>
      <c r="B475" s="196" t="s">
        <v>968</v>
      </c>
      <c r="C475" s="197">
        <v>0</v>
      </c>
      <c r="D475" s="197">
        <v>1872</v>
      </c>
      <c r="F475" s="15"/>
    </row>
    <row r="476" spans="1:6" hidden="1" outlineLevel="2" x14ac:dyDescent="0.25">
      <c r="A476" s="196" t="s">
        <v>969</v>
      </c>
      <c r="B476" s="196" t="s">
        <v>970</v>
      </c>
      <c r="C476" s="197">
        <v>0</v>
      </c>
      <c r="D476" s="197">
        <v>8505</v>
      </c>
      <c r="F476" s="15"/>
    </row>
    <row r="477" spans="1:6" hidden="1" outlineLevel="2" x14ac:dyDescent="0.25">
      <c r="A477" s="196" t="s">
        <v>971</v>
      </c>
      <c r="B477" s="196" t="s">
        <v>972</v>
      </c>
      <c r="C477" s="197">
        <v>0</v>
      </c>
      <c r="D477" s="197">
        <v>1146.2</v>
      </c>
      <c r="F477" s="15"/>
    </row>
    <row r="478" spans="1:6" hidden="1" outlineLevel="2" x14ac:dyDescent="0.25">
      <c r="A478" s="196" t="s">
        <v>4160</v>
      </c>
      <c r="B478" s="196" t="s">
        <v>3504</v>
      </c>
      <c r="C478" s="198">
        <v>0</v>
      </c>
      <c r="D478" s="198">
        <v>0</v>
      </c>
      <c r="F478" s="15"/>
    </row>
    <row r="479" spans="1:6" hidden="1" outlineLevel="2" x14ac:dyDescent="0.25">
      <c r="A479" s="196" t="s">
        <v>973</v>
      </c>
      <c r="B479" s="196" t="s">
        <v>974</v>
      </c>
      <c r="C479" s="197">
        <v>0</v>
      </c>
      <c r="D479" s="197">
        <v>1494</v>
      </c>
      <c r="F479" s="15"/>
    </row>
    <row r="480" spans="1:6" hidden="1" outlineLevel="2" x14ac:dyDescent="0.25">
      <c r="A480" s="196" t="s">
        <v>975</v>
      </c>
      <c r="B480" s="196" t="s">
        <v>976</v>
      </c>
      <c r="C480" s="197">
        <v>0</v>
      </c>
      <c r="D480" s="197">
        <v>3267</v>
      </c>
      <c r="F480" s="15"/>
    </row>
    <row r="481" spans="1:6" hidden="1" outlineLevel="2" x14ac:dyDescent="0.25">
      <c r="A481" s="196" t="s">
        <v>977</v>
      </c>
      <c r="B481" s="196" t="s">
        <v>978</v>
      </c>
      <c r="C481" s="197">
        <v>0</v>
      </c>
      <c r="D481" s="197">
        <v>2112</v>
      </c>
      <c r="F481" s="15"/>
    </row>
    <row r="482" spans="1:6" hidden="1" outlineLevel="2" x14ac:dyDescent="0.25">
      <c r="A482" s="196" t="s">
        <v>4161</v>
      </c>
      <c r="B482" s="196" t="s">
        <v>4162</v>
      </c>
      <c r="C482" s="197">
        <v>0</v>
      </c>
      <c r="D482" s="197">
        <v>9009</v>
      </c>
      <c r="F482" s="15"/>
    </row>
    <row r="483" spans="1:6" hidden="1" outlineLevel="2" x14ac:dyDescent="0.25">
      <c r="A483" s="196" t="s">
        <v>979</v>
      </c>
      <c r="B483" s="196" t="s">
        <v>980</v>
      </c>
      <c r="C483" s="197">
        <v>0</v>
      </c>
      <c r="D483" s="197">
        <v>3507</v>
      </c>
      <c r="F483" s="15"/>
    </row>
    <row r="484" spans="1:6" hidden="1" outlineLevel="2" x14ac:dyDescent="0.25">
      <c r="A484" s="196" t="s">
        <v>4163</v>
      </c>
      <c r="B484" s="196" t="s">
        <v>1926</v>
      </c>
      <c r="C484" s="198">
        <v>0</v>
      </c>
      <c r="D484" s="198">
        <v>0</v>
      </c>
      <c r="F484" s="15"/>
    </row>
    <row r="485" spans="1:6" hidden="1" outlineLevel="2" x14ac:dyDescent="0.25">
      <c r="A485" s="196" t="s">
        <v>4164</v>
      </c>
      <c r="B485" s="196" t="s">
        <v>1930</v>
      </c>
      <c r="C485" s="198">
        <v>0</v>
      </c>
      <c r="D485" s="198">
        <v>0</v>
      </c>
      <c r="F485" s="15"/>
    </row>
    <row r="486" spans="1:6" hidden="1" outlineLevel="2" x14ac:dyDescent="0.25">
      <c r="A486" s="196" t="s">
        <v>981</v>
      </c>
      <c r="B486" s="196" t="s">
        <v>982</v>
      </c>
      <c r="C486" s="198">
        <v>0</v>
      </c>
      <c r="D486" s="198">
        <v>0</v>
      </c>
      <c r="F486" s="15"/>
    </row>
    <row r="487" spans="1:6" hidden="1" outlineLevel="2" x14ac:dyDescent="0.25">
      <c r="A487" s="196" t="s">
        <v>4165</v>
      </c>
      <c r="B487" s="196" t="s">
        <v>2798</v>
      </c>
      <c r="C487" s="198">
        <v>0</v>
      </c>
      <c r="D487" s="198">
        <v>0</v>
      </c>
      <c r="F487" s="15"/>
    </row>
    <row r="488" spans="1:6" hidden="1" outlineLevel="2" x14ac:dyDescent="0.25">
      <c r="A488" s="196" t="s">
        <v>4166</v>
      </c>
      <c r="B488" s="196" t="s">
        <v>2800</v>
      </c>
      <c r="C488" s="198">
        <v>0</v>
      </c>
      <c r="D488" s="198">
        <v>0</v>
      </c>
      <c r="F488" s="15"/>
    </row>
    <row r="489" spans="1:6" hidden="1" outlineLevel="2" x14ac:dyDescent="0.25">
      <c r="A489" s="196" t="s">
        <v>983</v>
      </c>
      <c r="B489" s="196" t="s">
        <v>984</v>
      </c>
      <c r="C489" s="197">
        <v>0</v>
      </c>
      <c r="D489" s="197">
        <v>3253</v>
      </c>
      <c r="F489" s="15"/>
    </row>
    <row r="490" spans="1:6" hidden="1" outlineLevel="2" x14ac:dyDescent="0.25">
      <c r="A490" s="196" t="s">
        <v>985</v>
      </c>
      <c r="B490" s="196" t="s">
        <v>986</v>
      </c>
      <c r="C490" s="197">
        <v>0</v>
      </c>
      <c r="D490" s="197">
        <v>253500</v>
      </c>
      <c r="F490" s="15"/>
    </row>
    <row r="491" spans="1:6" hidden="1" outlineLevel="2" x14ac:dyDescent="0.25">
      <c r="A491" s="196" t="s">
        <v>987</v>
      </c>
      <c r="B491" s="196" t="s">
        <v>988</v>
      </c>
      <c r="C491" s="197">
        <v>0</v>
      </c>
      <c r="D491" s="197">
        <v>1578</v>
      </c>
      <c r="F491" s="15"/>
    </row>
    <row r="492" spans="1:6" hidden="1" outlineLevel="2" x14ac:dyDescent="0.25">
      <c r="A492" s="196" t="s">
        <v>4167</v>
      </c>
      <c r="B492" s="196" t="s">
        <v>1934</v>
      </c>
      <c r="C492" s="198">
        <v>0</v>
      </c>
      <c r="D492" s="198">
        <v>0</v>
      </c>
      <c r="F492" s="15"/>
    </row>
    <row r="493" spans="1:6" hidden="1" outlineLevel="2" x14ac:dyDescent="0.25">
      <c r="A493" s="196" t="s">
        <v>989</v>
      </c>
      <c r="B493" s="196" t="s">
        <v>990</v>
      </c>
      <c r="C493" s="197">
        <v>0</v>
      </c>
      <c r="D493" s="197">
        <v>1314</v>
      </c>
      <c r="F493" s="15"/>
    </row>
    <row r="494" spans="1:6" hidden="1" outlineLevel="2" x14ac:dyDescent="0.25">
      <c r="A494" s="196" t="s">
        <v>4168</v>
      </c>
      <c r="B494" s="196" t="s">
        <v>4169</v>
      </c>
      <c r="C494" s="198">
        <v>0</v>
      </c>
      <c r="D494" s="198">
        <v>0</v>
      </c>
      <c r="F494" s="15"/>
    </row>
    <row r="495" spans="1:6" hidden="1" outlineLevel="2" x14ac:dyDescent="0.25">
      <c r="A495" s="196" t="s">
        <v>991</v>
      </c>
      <c r="B495" s="196" t="s">
        <v>992</v>
      </c>
      <c r="C495" s="197">
        <v>0</v>
      </c>
      <c r="D495" s="197">
        <v>1554</v>
      </c>
      <c r="F495" s="15"/>
    </row>
    <row r="496" spans="1:6" hidden="1" outlineLevel="2" x14ac:dyDescent="0.25">
      <c r="A496" s="196" t="s">
        <v>993</v>
      </c>
      <c r="B496" s="196" t="s">
        <v>994</v>
      </c>
      <c r="C496" s="197">
        <v>0</v>
      </c>
      <c r="D496" s="197">
        <v>3507</v>
      </c>
      <c r="F496" s="15"/>
    </row>
    <row r="497" spans="1:6" hidden="1" outlineLevel="2" x14ac:dyDescent="0.25">
      <c r="A497" s="196" t="s">
        <v>995</v>
      </c>
      <c r="B497" s="196" t="s">
        <v>996</v>
      </c>
      <c r="C497" s="198">
        <v>0</v>
      </c>
      <c r="D497" s="198">
        <v>0</v>
      </c>
      <c r="F497" s="15"/>
    </row>
    <row r="498" spans="1:6" hidden="1" outlineLevel="2" x14ac:dyDescent="0.25">
      <c r="A498" s="196" t="s">
        <v>997</v>
      </c>
      <c r="B498" s="196" t="s">
        <v>998</v>
      </c>
      <c r="C498" s="197">
        <v>0</v>
      </c>
      <c r="D498" s="197">
        <v>2112</v>
      </c>
      <c r="F498" s="15"/>
    </row>
    <row r="499" spans="1:6" hidden="1" outlineLevel="2" x14ac:dyDescent="0.25">
      <c r="A499" s="196" t="s">
        <v>999</v>
      </c>
      <c r="B499" s="196" t="s">
        <v>1000</v>
      </c>
      <c r="C499" s="197">
        <v>0</v>
      </c>
      <c r="D499" s="197">
        <v>1081.8</v>
      </c>
      <c r="F499" s="15"/>
    </row>
    <row r="500" spans="1:6" hidden="1" outlineLevel="2" x14ac:dyDescent="0.25">
      <c r="A500" s="196" t="s">
        <v>1001</v>
      </c>
      <c r="B500" s="196" t="s">
        <v>1002</v>
      </c>
      <c r="C500" s="197">
        <v>0</v>
      </c>
      <c r="D500" s="197">
        <v>722.7</v>
      </c>
      <c r="F500" s="15"/>
    </row>
    <row r="501" spans="1:6" hidden="1" outlineLevel="2" x14ac:dyDescent="0.25">
      <c r="A501" s="196" t="s">
        <v>4170</v>
      </c>
      <c r="B501" s="196" t="s">
        <v>4171</v>
      </c>
      <c r="C501" s="198">
        <v>0</v>
      </c>
      <c r="D501" s="198">
        <v>0</v>
      </c>
      <c r="F501" s="15"/>
    </row>
    <row r="502" spans="1:6" hidden="1" outlineLevel="2" x14ac:dyDescent="0.25">
      <c r="A502" s="196" t="s">
        <v>4172</v>
      </c>
      <c r="B502" s="196" t="s">
        <v>4173</v>
      </c>
      <c r="C502" s="198">
        <v>0</v>
      </c>
      <c r="D502" s="198">
        <v>0</v>
      </c>
      <c r="F502" s="15"/>
    </row>
    <row r="503" spans="1:6" hidden="1" outlineLevel="2" x14ac:dyDescent="0.25">
      <c r="A503" s="196" t="s">
        <v>1003</v>
      </c>
      <c r="B503" s="196" t="s">
        <v>1004</v>
      </c>
      <c r="C503" s="197">
        <v>0</v>
      </c>
      <c r="D503" s="197">
        <v>6867</v>
      </c>
      <c r="F503" s="15"/>
    </row>
    <row r="504" spans="1:6" hidden="1" outlineLevel="2" x14ac:dyDescent="0.25">
      <c r="A504" s="196" t="s">
        <v>4174</v>
      </c>
      <c r="B504" s="196" t="s">
        <v>3506</v>
      </c>
      <c r="C504" s="198">
        <v>0</v>
      </c>
      <c r="D504" s="198">
        <v>0</v>
      </c>
      <c r="F504" s="15"/>
    </row>
    <row r="505" spans="1:6" hidden="1" outlineLevel="2" x14ac:dyDescent="0.25">
      <c r="A505" s="196" t="s">
        <v>1005</v>
      </c>
      <c r="B505" s="196" t="s">
        <v>1006</v>
      </c>
      <c r="C505" s="198">
        <v>0</v>
      </c>
      <c r="D505" s="198">
        <v>0</v>
      </c>
      <c r="F505" s="15"/>
    </row>
    <row r="506" spans="1:6" hidden="1" outlineLevel="2" x14ac:dyDescent="0.25">
      <c r="A506" s="196" t="s">
        <v>1007</v>
      </c>
      <c r="B506" s="196" t="s">
        <v>1008</v>
      </c>
      <c r="C506" s="197">
        <v>0</v>
      </c>
      <c r="D506" s="197">
        <v>738.9</v>
      </c>
      <c r="F506" s="15"/>
    </row>
    <row r="507" spans="1:6" hidden="1" outlineLevel="2" x14ac:dyDescent="0.25">
      <c r="A507" s="196" t="s">
        <v>1009</v>
      </c>
      <c r="B507" s="196" t="s">
        <v>1010</v>
      </c>
      <c r="C507" s="197">
        <v>0</v>
      </c>
      <c r="D507" s="197">
        <v>1004</v>
      </c>
      <c r="F507" s="15"/>
    </row>
    <row r="508" spans="1:6" hidden="1" outlineLevel="2" x14ac:dyDescent="0.25">
      <c r="A508" s="196" t="s">
        <v>1011</v>
      </c>
      <c r="B508" s="196" t="s">
        <v>1012</v>
      </c>
      <c r="C508" s="197">
        <v>0</v>
      </c>
      <c r="D508" s="197">
        <v>3507</v>
      </c>
      <c r="F508" s="15"/>
    </row>
    <row r="509" spans="1:6" hidden="1" outlineLevel="2" x14ac:dyDescent="0.25">
      <c r="A509" s="196" t="s">
        <v>1013</v>
      </c>
      <c r="B509" s="196" t="s">
        <v>1014</v>
      </c>
      <c r="C509" s="198">
        <v>0</v>
      </c>
      <c r="D509" s="198">
        <v>0</v>
      </c>
      <c r="F509" s="15"/>
    </row>
    <row r="510" spans="1:6" hidden="1" outlineLevel="2" x14ac:dyDescent="0.25">
      <c r="A510" s="196" t="s">
        <v>1015</v>
      </c>
      <c r="B510" s="196" t="s">
        <v>1016</v>
      </c>
      <c r="C510" s="197">
        <v>0</v>
      </c>
      <c r="D510" s="197">
        <v>5706</v>
      </c>
      <c r="F510" s="15"/>
    </row>
    <row r="511" spans="1:6" hidden="1" outlineLevel="2" x14ac:dyDescent="0.25">
      <c r="A511" s="196" t="s">
        <v>1017</v>
      </c>
      <c r="B511" s="196" t="s">
        <v>1018</v>
      </c>
      <c r="C511" s="197">
        <v>0</v>
      </c>
      <c r="D511" s="197">
        <v>7283</v>
      </c>
      <c r="F511" s="15"/>
    </row>
    <row r="512" spans="1:6" hidden="1" outlineLevel="2" x14ac:dyDescent="0.25">
      <c r="A512" s="196" t="s">
        <v>1019</v>
      </c>
      <c r="B512" s="196" t="s">
        <v>1020</v>
      </c>
      <c r="C512" s="197">
        <v>0</v>
      </c>
      <c r="D512" s="197">
        <v>3857.7</v>
      </c>
      <c r="F512" s="15"/>
    </row>
    <row r="513" spans="1:6" hidden="1" outlineLevel="2" x14ac:dyDescent="0.25">
      <c r="A513" s="196" t="s">
        <v>4175</v>
      </c>
      <c r="B513" s="196" t="s">
        <v>4176</v>
      </c>
      <c r="C513" s="197">
        <v>0</v>
      </c>
      <c r="D513" s="197">
        <v>56194</v>
      </c>
      <c r="F513" s="15"/>
    </row>
    <row r="514" spans="1:6" hidden="1" outlineLevel="2" x14ac:dyDescent="0.25">
      <c r="A514" s="196" t="s">
        <v>4177</v>
      </c>
      <c r="B514" s="196" t="s">
        <v>4178</v>
      </c>
      <c r="C514" s="198">
        <v>0</v>
      </c>
      <c r="D514" s="198">
        <v>0</v>
      </c>
      <c r="F514" s="15"/>
    </row>
    <row r="515" spans="1:6" hidden="1" outlineLevel="2" x14ac:dyDescent="0.25">
      <c r="A515" s="196" t="s">
        <v>4179</v>
      </c>
      <c r="B515" s="196" t="s">
        <v>3108</v>
      </c>
      <c r="C515" s="198">
        <v>0</v>
      </c>
      <c r="D515" s="198">
        <v>0</v>
      </c>
      <c r="F515" s="15"/>
    </row>
    <row r="516" spans="1:6" hidden="1" outlineLevel="2" x14ac:dyDescent="0.25">
      <c r="A516" s="196" t="s">
        <v>1021</v>
      </c>
      <c r="B516" s="196" t="s">
        <v>1022</v>
      </c>
      <c r="C516" s="197">
        <v>0</v>
      </c>
      <c r="D516" s="197">
        <v>1554</v>
      </c>
      <c r="F516" s="15"/>
    </row>
    <row r="517" spans="1:6" hidden="1" outlineLevel="2" x14ac:dyDescent="0.25">
      <c r="A517" s="196" t="s">
        <v>1023</v>
      </c>
      <c r="B517" s="196" t="s">
        <v>1024</v>
      </c>
      <c r="C517" s="197">
        <v>0</v>
      </c>
      <c r="D517" s="197">
        <v>1578</v>
      </c>
      <c r="F517" s="15"/>
    </row>
    <row r="518" spans="1:6" hidden="1" outlineLevel="2" x14ac:dyDescent="0.25">
      <c r="A518" s="196" t="s">
        <v>1025</v>
      </c>
      <c r="B518" s="196" t="s">
        <v>1026</v>
      </c>
      <c r="C518" s="197">
        <v>0</v>
      </c>
      <c r="D518" s="197">
        <v>876</v>
      </c>
      <c r="F518" s="15"/>
    </row>
    <row r="519" spans="1:6" hidden="1" outlineLevel="2" x14ac:dyDescent="0.25">
      <c r="A519" s="196" t="s">
        <v>4180</v>
      </c>
      <c r="B519" s="196" t="s">
        <v>4181</v>
      </c>
      <c r="C519" s="198">
        <v>0</v>
      </c>
      <c r="D519" s="198">
        <v>0</v>
      </c>
      <c r="F519" s="15"/>
    </row>
    <row r="520" spans="1:6" hidden="1" outlineLevel="2" x14ac:dyDescent="0.25">
      <c r="A520" s="196" t="s">
        <v>4182</v>
      </c>
      <c r="B520" s="196" t="s">
        <v>4183</v>
      </c>
      <c r="C520" s="198">
        <v>0</v>
      </c>
      <c r="D520" s="198">
        <v>0</v>
      </c>
      <c r="F520" s="15"/>
    </row>
    <row r="521" spans="1:6" hidden="1" outlineLevel="2" x14ac:dyDescent="0.25">
      <c r="A521" s="196" t="s">
        <v>1027</v>
      </c>
      <c r="B521" s="196" t="s">
        <v>1028</v>
      </c>
      <c r="C521" s="198">
        <v>0</v>
      </c>
      <c r="D521" s="198">
        <v>0</v>
      </c>
      <c r="F521" s="15"/>
    </row>
    <row r="522" spans="1:6" hidden="1" outlineLevel="2" x14ac:dyDescent="0.25">
      <c r="A522" s="196" t="s">
        <v>4184</v>
      </c>
      <c r="B522" s="196" t="s">
        <v>4185</v>
      </c>
      <c r="C522" s="198">
        <v>0</v>
      </c>
      <c r="D522" s="198">
        <v>0</v>
      </c>
      <c r="F522" s="15"/>
    </row>
    <row r="523" spans="1:6" hidden="1" outlineLevel="2" x14ac:dyDescent="0.25">
      <c r="A523" s="196" t="s">
        <v>4186</v>
      </c>
      <c r="B523" s="196" t="s">
        <v>2806</v>
      </c>
      <c r="C523" s="198">
        <v>0</v>
      </c>
      <c r="D523" s="198">
        <v>0</v>
      </c>
      <c r="F523" s="15"/>
    </row>
    <row r="524" spans="1:6" hidden="1" outlineLevel="2" x14ac:dyDescent="0.25">
      <c r="A524" s="196" t="s">
        <v>1029</v>
      </c>
      <c r="B524" s="196" t="s">
        <v>1030</v>
      </c>
      <c r="C524" s="197">
        <v>0</v>
      </c>
      <c r="D524" s="197">
        <v>3507</v>
      </c>
      <c r="F524" s="15"/>
    </row>
    <row r="525" spans="1:6" hidden="1" outlineLevel="2" x14ac:dyDescent="0.25">
      <c r="A525" s="196" t="s">
        <v>1031</v>
      </c>
      <c r="B525" s="196" t="s">
        <v>1032</v>
      </c>
      <c r="C525" s="197">
        <v>0</v>
      </c>
      <c r="D525" s="197">
        <v>24021</v>
      </c>
      <c r="F525" s="15"/>
    </row>
    <row r="526" spans="1:6" hidden="1" outlineLevel="2" x14ac:dyDescent="0.25">
      <c r="A526" s="196" t="s">
        <v>1033</v>
      </c>
      <c r="B526" s="196" t="s">
        <v>1034</v>
      </c>
      <c r="C526" s="197">
        <v>0</v>
      </c>
      <c r="D526" s="197">
        <v>3507</v>
      </c>
      <c r="F526" s="15"/>
    </row>
    <row r="527" spans="1:6" hidden="1" outlineLevel="2" x14ac:dyDescent="0.25">
      <c r="A527" s="196" t="s">
        <v>1035</v>
      </c>
      <c r="B527" s="196" t="s">
        <v>1036</v>
      </c>
      <c r="C527" s="197">
        <v>0</v>
      </c>
      <c r="D527" s="197">
        <v>2582</v>
      </c>
      <c r="F527" s="15"/>
    </row>
    <row r="528" spans="1:6" hidden="1" outlineLevel="2" x14ac:dyDescent="0.25">
      <c r="A528" s="196" t="s">
        <v>1037</v>
      </c>
      <c r="B528" s="196" t="s">
        <v>1038</v>
      </c>
      <c r="C528" s="197">
        <v>0</v>
      </c>
      <c r="D528" s="197">
        <v>2112</v>
      </c>
      <c r="F528" s="15"/>
    </row>
    <row r="529" spans="1:6" hidden="1" outlineLevel="2" x14ac:dyDescent="0.25">
      <c r="A529" s="196" t="s">
        <v>4187</v>
      </c>
      <c r="B529" s="196" t="s">
        <v>4188</v>
      </c>
      <c r="C529" s="198">
        <v>0</v>
      </c>
      <c r="D529" s="198">
        <v>0</v>
      </c>
      <c r="F529" s="15"/>
    </row>
    <row r="530" spans="1:6" hidden="1" outlineLevel="2" x14ac:dyDescent="0.25">
      <c r="A530" s="196" t="s">
        <v>4189</v>
      </c>
      <c r="B530" s="196" t="s">
        <v>4190</v>
      </c>
      <c r="C530" s="198">
        <v>0</v>
      </c>
      <c r="D530" s="198">
        <v>0</v>
      </c>
      <c r="F530" s="15"/>
    </row>
    <row r="531" spans="1:6" hidden="1" outlineLevel="2" x14ac:dyDescent="0.25">
      <c r="A531" s="196" t="s">
        <v>4191</v>
      </c>
      <c r="B531" s="196" t="s">
        <v>4192</v>
      </c>
      <c r="C531" s="198">
        <v>0</v>
      </c>
      <c r="D531" s="198">
        <v>0</v>
      </c>
      <c r="F531" s="15"/>
    </row>
    <row r="532" spans="1:6" hidden="1" outlineLevel="2" x14ac:dyDescent="0.25">
      <c r="A532" s="196" t="s">
        <v>1039</v>
      </c>
      <c r="B532" s="196" t="s">
        <v>1040</v>
      </c>
      <c r="C532" s="198">
        <v>0</v>
      </c>
      <c r="D532" s="198">
        <v>0</v>
      </c>
      <c r="F532" s="15"/>
    </row>
    <row r="533" spans="1:6" hidden="1" outlineLevel="2" x14ac:dyDescent="0.25">
      <c r="A533" s="196" t="s">
        <v>4193</v>
      </c>
      <c r="B533" s="196" t="s">
        <v>4194</v>
      </c>
      <c r="C533" s="198">
        <v>0</v>
      </c>
      <c r="D533" s="198">
        <v>0</v>
      </c>
      <c r="F533" s="15"/>
    </row>
    <row r="534" spans="1:6" hidden="1" outlineLevel="2" x14ac:dyDescent="0.25">
      <c r="A534" s="196" t="s">
        <v>4195</v>
      </c>
      <c r="B534" s="196" t="s">
        <v>4196</v>
      </c>
      <c r="C534" s="198">
        <v>0</v>
      </c>
      <c r="D534" s="198">
        <v>0</v>
      </c>
      <c r="F534" s="15"/>
    </row>
    <row r="535" spans="1:6" hidden="1" outlineLevel="2" x14ac:dyDescent="0.25">
      <c r="A535" s="196" t="s">
        <v>4197</v>
      </c>
      <c r="B535" s="196" t="s">
        <v>4198</v>
      </c>
      <c r="C535" s="197">
        <v>0</v>
      </c>
      <c r="D535" s="197">
        <v>1395</v>
      </c>
      <c r="F535" s="15"/>
    </row>
    <row r="536" spans="1:6" hidden="1" outlineLevel="2" x14ac:dyDescent="0.25">
      <c r="A536" s="196" t="s">
        <v>1041</v>
      </c>
      <c r="B536" s="196" t="s">
        <v>1042</v>
      </c>
      <c r="C536" s="197">
        <v>0</v>
      </c>
      <c r="D536" s="197">
        <v>3507</v>
      </c>
      <c r="F536" s="15"/>
    </row>
    <row r="537" spans="1:6" hidden="1" outlineLevel="2" x14ac:dyDescent="0.25">
      <c r="A537" s="196" t="s">
        <v>4199</v>
      </c>
      <c r="B537" s="196" t="s">
        <v>4200</v>
      </c>
      <c r="C537" s="197">
        <v>0</v>
      </c>
      <c r="D537" s="197">
        <v>3702</v>
      </c>
      <c r="F537" s="15"/>
    </row>
    <row r="538" spans="1:6" hidden="1" outlineLevel="2" x14ac:dyDescent="0.25">
      <c r="A538" s="196" t="s">
        <v>1043</v>
      </c>
      <c r="B538" s="196" t="s">
        <v>1044</v>
      </c>
      <c r="C538" s="197">
        <v>0</v>
      </c>
      <c r="D538" s="197">
        <v>3534.9</v>
      </c>
      <c r="F538" s="15"/>
    </row>
    <row r="539" spans="1:6" hidden="1" outlineLevel="2" x14ac:dyDescent="0.25">
      <c r="A539" s="196" t="s">
        <v>1045</v>
      </c>
      <c r="B539" s="196" t="s">
        <v>1046</v>
      </c>
      <c r="C539" s="197">
        <v>0</v>
      </c>
      <c r="D539" s="197">
        <v>148000</v>
      </c>
      <c r="F539" s="15"/>
    </row>
    <row r="540" spans="1:6" hidden="1" outlineLevel="2" x14ac:dyDescent="0.25">
      <c r="A540" s="196" t="s">
        <v>4201</v>
      </c>
      <c r="B540" s="196" t="s">
        <v>4202</v>
      </c>
      <c r="C540" s="198">
        <v>0</v>
      </c>
      <c r="D540" s="198">
        <v>0</v>
      </c>
      <c r="F540" s="15"/>
    </row>
    <row r="541" spans="1:6" hidden="1" outlineLevel="2" x14ac:dyDescent="0.25">
      <c r="A541" s="196" t="s">
        <v>4203</v>
      </c>
      <c r="B541" s="196" t="s">
        <v>4204</v>
      </c>
      <c r="C541" s="198">
        <v>0</v>
      </c>
      <c r="D541" s="198">
        <v>0</v>
      </c>
      <c r="F541" s="15"/>
    </row>
    <row r="542" spans="1:6" hidden="1" outlineLevel="2" x14ac:dyDescent="0.25">
      <c r="A542" s="196" t="s">
        <v>4205</v>
      </c>
      <c r="B542" s="196" t="s">
        <v>3119</v>
      </c>
      <c r="C542" s="197">
        <v>0</v>
      </c>
      <c r="D542" s="197">
        <v>33548</v>
      </c>
      <c r="F542" s="15"/>
    </row>
    <row r="543" spans="1:6" hidden="1" outlineLevel="2" x14ac:dyDescent="0.25">
      <c r="A543" s="196" t="s">
        <v>4206</v>
      </c>
      <c r="B543" s="196" t="s">
        <v>1952</v>
      </c>
      <c r="C543" s="198">
        <v>0</v>
      </c>
      <c r="D543" s="198">
        <v>0</v>
      </c>
      <c r="F543" s="15"/>
    </row>
    <row r="544" spans="1:6" hidden="1" outlineLevel="2" x14ac:dyDescent="0.25">
      <c r="A544" s="196" t="s">
        <v>4207</v>
      </c>
      <c r="B544" s="196" t="s">
        <v>3561</v>
      </c>
      <c r="C544" s="198">
        <v>0</v>
      </c>
      <c r="D544" s="198">
        <v>0</v>
      </c>
      <c r="F544" s="15"/>
    </row>
    <row r="545" spans="1:6" hidden="1" outlineLevel="2" x14ac:dyDescent="0.25">
      <c r="A545" s="196" t="s">
        <v>1047</v>
      </c>
      <c r="B545" s="196" t="s">
        <v>1048</v>
      </c>
      <c r="C545" s="197">
        <v>0</v>
      </c>
      <c r="D545" s="197">
        <v>3507</v>
      </c>
      <c r="F545" s="15"/>
    </row>
    <row r="546" spans="1:6" hidden="1" outlineLevel="2" x14ac:dyDescent="0.25">
      <c r="A546" s="196" t="s">
        <v>4208</v>
      </c>
      <c r="B546" s="196" t="s">
        <v>4209</v>
      </c>
      <c r="C546" s="198">
        <v>0</v>
      </c>
      <c r="D546" s="198">
        <v>0</v>
      </c>
      <c r="F546" s="15"/>
    </row>
    <row r="547" spans="1:6" hidden="1" outlineLevel="2" x14ac:dyDescent="0.25">
      <c r="A547" s="196" t="s">
        <v>1049</v>
      </c>
      <c r="B547" s="196" t="s">
        <v>1050</v>
      </c>
      <c r="C547" s="197">
        <v>0</v>
      </c>
      <c r="D547" s="197">
        <v>3696</v>
      </c>
      <c r="F547" s="15"/>
    </row>
    <row r="548" spans="1:6" hidden="1" outlineLevel="2" x14ac:dyDescent="0.25">
      <c r="A548" s="196" t="s">
        <v>4210</v>
      </c>
      <c r="B548" s="196" t="s">
        <v>4211</v>
      </c>
      <c r="C548" s="197">
        <v>0</v>
      </c>
      <c r="D548" s="197">
        <v>46838</v>
      </c>
      <c r="F548" s="15"/>
    </row>
    <row r="549" spans="1:6" hidden="1" outlineLevel="2" x14ac:dyDescent="0.25">
      <c r="A549" s="196" t="s">
        <v>4212</v>
      </c>
      <c r="B549" s="196" t="s">
        <v>4213</v>
      </c>
      <c r="C549" s="198">
        <v>0</v>
      </c>
      <c r="D549" s="198">
        <v>0</v>
      </c>
      <c r="F549" s="15"/>
    </row>
    <row r="550" spans="1:6" hidden="1" outlineLevel="2" x14ac:dyDescent="0.25">
      <c r="A550" s="196" t="s">
        <v>1051</v>
      </c>
      <c r="B550" s="196" t="s">
        <v>1052</v>
      </c>
      <c r="C550" s="197">
        <v>0</v>
      </c>
      <c r="D550" s="197">
        <v>10392.799999999999</v>
      </c>
      <c r="F550" s="15"/>
    </row>
    <row r="551" spans="1:6" hidden="1" outlineLevel="2" x14ac:dyDescent="0.25">
      <c r="A551" s="196" t="s">
        <v>1053</v>
      </c>
      <c r="B551" s="196" t="s">
        <v>1054</v>
      </c>
      <c r="C551" s="197">
        <v>0</v>
      </c>
      <c r="D551" s="197">
        <v>16584</v>
      </c>
      <c r="F551" s="15"/>
    </row>
    <row r="552" spans="1:6" hidden="1" outlineLevel="2" x14ac:dyDescent="0.25">
      <c r="A552" s="196" t="s">
        <v>1055</v>
      </c>
      <c r="B552" s="196" t="s">
        <v>1056</v>
      </c>
      <c r="C552" s="198">
        <v>0</v>
      </c>
      <c r="D552" s="198">
        <v>0</v>
      </c>
      <c r="F552" s="15"/>
    </row>
    <row r="553" spans="1:6" hidden="1" outlineLevel="2" x14ac:dyDescent="0.25">
      <c r="A553" s="196" t="s">
        <v>1057</v>
      </c>
      <c r="B553" s="196" t="s">
        <v>1058</v>
      </c>
      <c r="C553" s="198">
        <v>0</v>
      </c>
      <c r="D553" s="198">
        <v>0</v>
      </c>
      <c r="F553" s="15"/>
    </row>
    <row r="554" spans="1:6" hidden="1" outlineLevel="2" x14ac:dyDescent="0.25">
      <c r="A554" s="196" t="s">
        <v>1059</v>
      </c>
      <c r="B554" s="196" t="s">
        <v>1060</v>
      </c>
      <c r="C554" s="198">
        <v>0</v>
      </c>
      <c r="D554" s="198">
        <v>0</v>
      </c>
      <c r="F554" s="15"/>
    </row>
    <row r="555" spans="1:6" hidden="1" outlineLevel="2" x14ac:dyDescent="0.25">
      <c r="A555" s="196" t="s">
        <v>4214</v>
      </c>
      <c r="B555" s="196" t="s">
        <v>4215</v>
      </c>
      <c r="C555" s="198">
        <v>0</v>
      </c>
      <c r="D555" s="198">
        <v>0</v>
      </c>
      <c r="F555" s="15"/>
    </row>
    <row r="556" spans="1:6" hidden="1" outlineLevel="2" x14ac:dyDescent="0.25">
      <c r="A556" s="196" t="s">
        <v>1061</v>
      </c>
      <c r="B556" s="196" t="s">
        <v>1062</v>
      </c>
      <c r="C556" s="197">
        <v>0</v>
      </c>
      <c r="D556" s="197">
        <v>18695</v>
      </c>
      <c r="F556" s="15"/>
    </row>
    <row r="557" spans="1:6" hidden="1" outlineLevel="2" x14ac:dyDescent="0.25">
      <c r="A557" s="196" t="s">
        <v>1063</v>
      </c>
      <c r="B557" s="196" t="s">
        <v>1064</v>
      </c>
      <c r="C557" s="197">
        <v>0</v>
      </c>
      <c r="D557" s="197">
        <v>82920</v>
      </c>
      <c r="F557" s="15"/>
    </row>
    <row r="558" spans="1:6" hidden="1" outlineLevel="2" x14ac:dyDescent="0.25">
      <c r="A558" s="196" t="s">
        <v>4216</v>
      </c>
      <c r="B558" s="196" t="s">
        <v>4217</v>
      </c>
      <c r="C558" s="198">
        <v>0</v>
      </c>
      <c r="D558" s="198">
        <v>0</v>
      </c>
      <c r="F558" s="15"/>
    </row>
    <row r="559" spans="1:6" hidden="1" outlineLevel="2" x14ac:dyDescent="0.25">
      <c r="A559" s="196" t="s">
        <v>1065</v>
      </c>
      <c r="B559" s="196" t="s">
        <v>1066</v>
      </c>
      <c r="C559" s="197">
        <v>0</v>
      </c>
      <c r="D559" s="197">
        <v>3507</v>
      </c>
      <c r="F559" s="15"/>
    </row>
    <row r="560" spans="1:6" hidden="1" outlineLevel="2" x14ac:dyDescent="0.25">
      <c r="A560" s="196" t="s">
        <v>1067</v>
      </c>
      <c r="B560" s="196" t="s">
        <v>1068</v>
      </c>
      <c r="C560" s="197">
        <v>0</v>
      </c>
      <c r="D560" s="197">
        <v>75471</v>
      </c>
      <c r="F560" s="15"/>
    </row>
    <row r="561" spans="1:6" hidden="1" outlineLevel="2" x14ac:dyDescent="0.25">
      <c r="A561" s="196" t="s">
        <v>4218</v>
      </c>
      <c r="B561" s="196" t="s">
        <v>1558</v>
      </c>
      <c r="C561" s="198">
        <v>0</v>
      </c>
      <c r="D561" s="198">
        <v>0</v>
      </c>
      <c r="F561" s="15"/>
    </row>
    <row r="562" spans="1:6" hidden="1" outlineLevel="2" x14ac:dyDescent="0.25">
      <c r="A562" s="196" t="s">
        <v>1069</v>
      </c>
      <c r="B562" s="196" t="s">
        <v>1070</v>
      </c>
      <c r="C562" s="197">
        <v>0</v>
      </c>
      <c r="D562" s="197">
        <v>3507</v>
      </c>
      <c r="F562" s="15"/>
    </row>
    <row r="563" spans="1:6" hidden="1" outlineLevel="2" x14ac:dyDescent="0.25">
      <c r="A563" s="196" t="s">
        <v>1071</v>
      </c>
      <c r="B563" s="196" t="s">
        <v>1072</v>
      </c>
      <c r="C563" s="197">
        <v>0</v>
      </c>
      <c r="D563" s="197">
        <v>3507</v>
      </c>
      <c r="F563" s="15"/>
    </row>
    <row r="564" spans="1:6" hidden="1" outlineLevel="2" x14ac:dyDescent="0.25">
      <c r="A564" s="196" t="s">
        <v>4219</v>
      </c>
      <c r="B564" s="196" t="s">
        <v>3128</v>
      </c>
      <c r="C564" s="198">
        <v>0</v>
      </c>
      <c r="D564" s="198">
        <v>0</v>
      </c>
      <c r="F564" s="15"/>
    </row>
    <row r="565" spans="1:6" hidden="1" outlineLevel="2" x14ac:dyDescent="0.25">
      <c r="A565" s="196" t="s">
        <v>4220</v>
      </c>
      <c r="B565" s="196" t="s">
        <v>4221</v>
      </c>
      <c r="C565" s="197">
        <v>0</v>
      </c>
      <c r="D565" s="197">
        <v>20757</v>
      </c>
      <c r="F565" s="15"/>
    </row>
    <row r="566" spans="1:6" hidden="1" outlineLevel="2" x14ac:dyDescent="0.25">
      <c r="A566" s="196" t="s">
        <v>1073</v>
      </c>
      <c r="B566" s="196" t="s">
        <v>1074</v>
      </c>
      <c r="C566" s="197">
        <v>0</v>
      </c>
      <c r="D566" s="197">
        <v>1045</v>
      </c>
      <c r="F566" s="15"/>
    </row>
    <row r="567" spans="1:6" hidden="1" outlineLevel="2" x14ac:dyDescent="0.25">
      <c r="A567" s="196" t="s">
        <v>1075</v>
      </c>
      <c r="B567" s="196" t="s">
        <v>1076</v>
      </c>
      <c r="C567" s="197">
        <v>0</v>
      </c>
      <c r="D567" s="197">
        <v>3507</v>
      </c>
      <c r="F567" s="15"/>
    </row>
    <row r="568" spans="1:6" hidden="1" outlineLevel="2" x14ac:dyDescent="0.25">
      <c r="A568" s="196" t="s">
        <v>1077</v>
      </c>
      <c r="B568" s="196" t="s">
        <v>1078</v>
      </c>
      <c r="C568" s="197">
        <v>0</v>
      </c>
      <c r="D568" s="197">
        <v>2847</v>
      </c>
      <c r="F568" s="15"/>
    </row>
    <row r="569" spans="1:6" hidden="1" outlineLevel="2" x14ac:dyDescent="0.25">
      <c r="A569" s="196" t="s">
        <v>4222</v>
      </c>
      <c r="B569" s="196" t="s">
        <v>4223</v>
      </c>
      <c r="C569" s="198">
        <v>0</v>
      </c>
      <c r="D569" s="198">
        <v>0</v>
      </c>
      <c r="F569" s="15"/>
    </row>
    <row r="570" spans="1:6" hidden="1" outlineLevel="2" x14ac:dyDescent="0.25">
      <c r="A570" s="196" t="s">
        <v>1079</v>
      </c>
      <c r="B570" s="196" t="s">
        <v>1080</v>
      </c>
      <c r="C570" s="197">
        <v>0</v>
      </c>
      <c r="D570" s="197">
        <v>6270</v>
      </c>
      <c r="F570" s="15"/>
    </row>
    <row r="571" spans="1:6" hidden="1" outlineLevel="2" x14ac:dyDescent="0.25">
      <c r="A571" s="196" t="s">
        <v>1081</v>
      </c>
      <c r="B571" s="196" t="s">
        <v>1082</v>
      </c>
      <c r="C571" s="197">
        <v>0</v>
      </c>
      <c r="D571" s="197">
        <v>1314</v>
      </c>
      <c r="F571" s="15"/>
    </row>
    <row r="572" spans="1:6" hidden="1" outlineLevel="2" x14ac:dyDescent="0.25">
      <c r="A572" s="196" t="s">
        <v>4224</v>
      </c>
      <c r="B572" s="196" t="s">
        <v>4225</v>
      </c>
      <c r="C572" s="198">
        <v>0</v>
      </c>
      <c r="D572" s="198">
        <v>0</v>
      </c>
      <c r="F572" s="15"/>
    </row>
    <row r="573" spans="1:6" hidden="1" outlineLevel="2" x14ac:dyDescent="0.25">
      <c r="A573" s="196" t="s">
        <v>1083</v>
      </c>
      <c r="B573" s="196" t="s">
        <v>1084</v>
      </c>
      <c r="C573" s="198">
        <v>0</v>
      </c>
      <c r="D573" s="198">
        <v>0</v>
      </c>
      <c r="F573" s="15"/>
    </row>
    <row r="574" spans="1:6" hidden="1" outlineLevel="2" x14ac:dyDescent="0.25">
      <c r="A574" s="196" t="s">
        <v>4226</v>
      </c>
      <c r="B574" s="196" t="s">
        <v>2810</v>
      </c>
      <c r="C574" s="198">
        <v>0</v>
      </c>
      <c r="D574" s="198">
        <v>0</v>
      </c>
      <c r="F574" s="15"/>
    </row>
    <row r="575" spans="1:6" hidden="1" outlineLevel="2" x14ac:dyDescent="0.25">
      <c r="A575" s="196" t="s">
        <v>4227</v>
      </c>
      <c r="B575" s="196" t="s">
        <v>4228</v>
      </c>
      <c r="C575" s="198">
        <v>0</v>
      </c>
      <c r="D575" s="198">
        <v>0</v>
      </c>
      <c r="F575" s="15"/>
    </row>
    <row r="576" spans="1:6" hidden="1" outlineLevel="2" x14ac:dyDescent="0.25">
      <c r="A576" s="196" t="s">
        <v>1085</v>
      </c>
      <c r="B576" s="196" t="s">
        <v>1086</v>
      </c>
      <c r="C576" s="197">
        <v>0</v>
      </c>
      <c r="D576" s="197">
        <v>6450.7</v>
      </c>
      <c r="F576" s="15"/>
    </row>
    <row r="577" spans="1:6" hidden="1" outlineLevel="2" x14ac:dyDescent="0.25">
      <c r="A577" s="196" t="s">
        <v>4229</v>
      </c>
      <c r="B577" s="196" t="s">
        <v>1963</v>
      </c>
      <c r="C577" s="198">
        <v>0</v>
      </c>
      <c r="D577" s="198">
        <v>0</v>
      </c>
      <c r="F577" s="15"/>
    </row>
    <row r="578" spans="1:6" hidden="1" outlineLevel="2" x14ac:dyDescent="0.25">
      <c r="A578" s="196" t="s">
        <v>1087</v>
      </c>
      <c r="B578" s="196" t="s">
        <v>1088</v>
      </c>
      <c r="C578" s="197">
        <v>0</v>
      </c>
      <c r="D578" s="197">
        <v>1953</v>
      </c>
      <c r="F578" s="15"/>
    </row>
    <row r="579" spans="1:6" hidden="1" outlineLevel="2" x14ac:dyDescent="0.25">
      <c r="A579" s="196" t="s">
        <v>1089</v>
      </c>
      <c r="B579" s="196" t="s">
        <v>1090</v>
      </c>
      <c r="C579" s="198">
        <v>0</v>
      </c>
      <c r="D579" s="198">
        <v>0</v>
      </c>
      <c r="F579" s="15"/>
    </row>
    <row r="580" spans="1:6" hidden="1" outlineLevel="2" x14ac:dyDescent="0.25">
      <c r="A580" s="196" t="s">
        <v>1091</v>
      </c>
      <c r="B580" s="196" t="s">
        <v>1092</v>
      </c>
      <c r="C580" s="197">
        <v>0</v>
      </c>
      <c r="D580" s="197">
        <v>5737</v>
      </c>
      <c r="F580" s="15"/>
    </row>
    <row r="581" spans="1:6" hidden="1" outlineLevel="2" x14ac:dyDescent="0.25">
      <c r="A581" s="196" t="s">
        <v>4230</v>
      </c>
      <c r="B581" s="196" t="s">
        <v>1965</v>
      </c>
      <c r="C581" s="198">
        <v>0</v>
      </c>
      <c r="D581" s="198">
        <v>0</v>
      </c>
      <c r="F581" s="15"/>
    </row>
    <row r="582" spans="1:6" hidden="1" outlineLevel="2" x14ac:dyDescent="0.25">
      <c r="A582" s="196" t="s">
        <v>1093</v>
      </c>
      <c r="B582" s="196" t="s">
        <v>1094</v>
      </c>
      <c r="C582" s="197">
        <v>0</v>
      </c>
      <c r="D582" s="197">
        <v>1681.5</v>
      </c>
      <c r="F582" s="15"/>
    </row>
    <row r="583" spans="1:6" hidden="1" outlineLevel="2" x14ac:dyDescent="0.25">
      <c r="A583" s="196" t="s">
        <v>1095</v>
      </c>
      <c r="B583" s="196" t="s">
        <v>1096</v>
      </c>
      <c r="C583" s="198">
        <v>0</v>
      </c>
      <c r="D583" s="198">
        <v>0</v>
      </c>
      <c r="F583" s="15"/>
    </row>
    <row r="584" spans="1:6" hidden="1" outlineLevel="2" x14ac:dyDescent="0.25">
      <c r="A584" s="196" t="s">
        <v>1097</v>
      </c>
      <c r="B584" s="196" t="s">
        <v>1098</v>
      </c>
      <c r="C584" s="197">
        <v>0</v>
      </c>
      <c r="D584" s="197">
        <v>4751</v>
      </c>
      <c r="F584" s="15"/>
    </row>
    <row r="585" spans="1:6" hidden="1" outlineLevel="2" x14ac:dyDescent="0.25">
      <c r="A585" s="196" t="s">
        <v>1099</v>
      </c>
      <c r="B585" s="196" t="s">
        <v>1100</v>
      </c>
      <c r="C585" s="197">
        <v>0</v>
      </c>
      <c r="D585" s="197">
        <v>1302.7</v>
      </c>
      <c r="F585" s="15"/>
    </row>
    <row r="586" spans="1:6" hidden="1" outlineLevel="2" x14ac:dyDescent="0.25">
      <c r="A586" s="196" t="s">
        <v>1101</v>
      </c>
      <c r="B586" s="196" t="s">
        <v>1102</v>
      </c>
      <c r="C586" s="197">
        <v>0</v>
      </c>
      <c r="D586" s="197">
        <v>1709.4</v>
      </c>
      <c r="F586" s="15"/>
    </row>
    <row r="587" spans="1:6" hidden="1" outlineLevel="2" x14ac:dyDescent="0.25">
      <c r="A587" s="196" t="s">
        <v>1103</v>
      </c>
      <c r="B587" s="196" t="s">
        <v>1104</v>
      </c>
      <c r="C587" s="197">
        <v>0</v>
      </c>
      <c r="D587" s="197">
        <v>3087</v>
      </c>
      <c r="F587" s="15"/>
    </row>
    <row r="588" spans="1:6" hidden="1" outlineLevel="2" x14ac:dyDescent="0.25">
      <c r="A588" s="196" t="s">
        <v>1105</v>
      </c>
      <c r="B588" s="196" t="s">
        <v>1106</v>
      </c>
      <c r="C588" s="197">
        <v>0</v>
      </c>
      <c r="D588" s="197">
        <v>1335</v>
      </c>
      <c r="F588" s="15"/>
    </row>
    <row r="589" spans="1:6" hidden="1" outlineLevel="2" x14ac:dyDescent="0.25">
      <c r="A589" s="196" t="s">
        <v>4231</v>
      </c>
      <c r="B589" s="196" t="s">
        <v>4232</v>
      </c>
      <c r="C589" s="198">
        <v>0</v>
      </c>
      <c r="D589" s="198">
        <v>0</v>
      </c>
      <c r="F589" s="15"/>
    </row>
    <row r="590" spans="1:6" hidden="1" outlineLevel="2" x14ac:dyDescent="0.25">
      <c r="A590" s="196" t="s">
        <v>1107</v>
      </c>
      <c r="B590" s="196" t="s">
        <v>1108</v>
      </c>
      <c r="C590" s="198">
        <v>0</v>
      </c>
      <c r="D590" s="198">
        <v>0</v>
      </c>
      <c r="F590" s="15"/>
    </row>
    <row r="591" spans="1:6" hidden="1" outlineLevel="2" x14ac:dyDescent="0.25">
      <c r="A591" s="196" t="s">
        <v>1109</v>
      </c>
      <c r="B591" s="196" t="s">
        <v>1110</v>
      </c>
      <c r="C591" s="197">
        <v>0</v>
      </c>
      <c r="D591" s="197">
        <v>3507</v>
      </c>
      <c r="F591" s="15"/>
    </row>
    <row r="592" spans="1:6" hidden="1" outlineLevel="2" x14ac:dyDescent="0.25">
      <c r="A592" s="196" t="s">
        <v>1111</v>
      </c>
      <c r="B592" s="196" t="s">
        <v>1112</v>
      </c>
      <c r="C592" s="197">
        <v>0</v>
      </c>
      <c r="D592" s="197">
        <v>3960</v>
      </c>
      <c r="F592" s="15"/>
    </row>
    <row r="593" spans="1:6" hidden="1" outlineLevel="2" x14ac:dyDescent="0.25">
      <c r="A593" s="196" t="s">
        <v>1113</v>
      </c>
      <c r="B593" s="196" t="s">
        <v>1114</v>
      </c>
      <c r="C593" s="197">
        <v>0</v>
      </c>
      <c r="D593" s="197">
        <v>3507</v>
      </c>
      <c r="F593" s="15"/>
    </row>
    <row r="594" spans="1:6" hidden="1" outlineLevel="2" x14ac:dyDescent="0.25">
      <c r="A594" s="196" t="s">
        <v>4233</v>
      </c>
      <c r="B594" s="196" t="s">
        <v>1969</v>
      </c>
      <c r="C594" s="198">
        <v>0</v>
      </c>
      <c r="D594" s="198">
        <v>0</v>
      </c>
      <c r="F594" s="15"/>
    </row>
    <row r="595" spans="1:6" hidden="1" outlineLevel="2" x14ac:dyDescent="0.25">
      <c r="A595" s="196" t="s">
        <v>1115</v>
      </c>
      <c r="B595" s="196" t="s">
        <v>1116</v>
      </c>
      <c r="C595" s="197">
        <v>0</v>
      </c>
      <c r="D595" s="197">
        <v>27102</v>
      </c>
      <c r="F595" s="15"/>
    </row>
    <row r="596" spans="1:6" hidden="1" outlineLevel="2" x14ac:dyDescent="0.25">
      <c r="A596" s="196" t="s">
        <v>1117</v>
      </c>
      <c r="B596" s="196" t="s">
        <v>1118</v>
      </c>
      <c r="C596" s="197">
        <v>0</v>
      </c>
      <c r="D596" s="197">
        <v>31320</v>
      </c>
      <c r="F596" s="15"/>
    </row>
    <row r="597" spans="1:6" hidden="1" outlineLevel="2" x14ac:dyDescent="0.25">
      <c r="A597" s="196" t="s">
        <v>1119</v>
      </c>
      <c r="B597" s="196" t="s">
        <v>1120</v>
      </c>
      <c r="C597" s="197">
        <v>0</v>
      </c>
      <c r="D597" s="197">
        <v>45399.38</v>
      </c>
      <c r="F597" s="15"/>
    </row>
    <row r="598" spans="1:6" hidden="1" outlineLevel="2" x14ac:dyDescent="0.25">
      <c r="A598" s="196" t="s">
        <v>4234</v>
      </c>
      <c r="B598" s="196" t="s">
        <v>4235</v>
      </c>
      <c r="C598" s="198">
        <v>0</v>
      </c>
      <c r="D598" s="198">
        <v>0</v>
      </c>
      <c r="F598" s="15"/>
    </row>
    <row r="599" spans="1:6" hidden="1" outlineLevel="2" x14ac:dyDescent="0.25">
      <c r="A599" s="196" t="s">
        <v>1121</v>
      </c>
      <c r="B599" s="196" t="s">
        <v>1122</v>
      </c>
      <c r="C599" s="197">
        <v>0</v>
      </c>
      <c r="D599" s="197">
        <v>6427</v>
      </c>
      <c r="F599" s="15"/>
    </row>
    <row r="600" spans="1:6" hidden="1" outlineLevel="2" x14ac:dyDescent="0.25">
      <c r="A600" s="196" t="s">
        <v>4236</v>
      </c>
      <c r="B600" s="196" t="s">
        <v>4237</v>
      </c>
      <c r="C600" s="198">
        <v>0</v>
      </c>
      <c r="D600" s="198">
        <v>0</v>
      </c>
      <c r="F600" s="15"/>
    </row>
    <row r="601" spans="1:6" hidden="1" outlineLevel="2" x14ac:dyDescent="0.25">
      <c r="A601" s="196" t="s">
        <v>1123</v>
      </c>
      <c r="B601" s="196" t="s">
        <v>1124</v>
      </c>
      <c r="C601" s="197">
        <v>0</v>
      </c>
      <c r="D601" s="197">
        <v>24367</v>
      </c>
      <c r="F601" s="15"/>
    </row>
    <row r="602" spans="1:6" hidden="1" outlineLevel="2" x14ac:dyDescent="0.25">
      <c r="A602" s="196" t="s">
        <v>1125</v>
      </c>
      <c r="B602" s="196" t="s">
        <v>1126</v>
      </c>
      <c r="C602" s="197">
        <v>0</v>
      </c>
      <c r="D602" s="197">
        <v>28531</v>
      </c>
      <c r="F602" s="15"/>
    </row>
    <row r="603" spans="1:6" hidden="1" outlineLevel="2" x14ac:dyDescent="0.25">
      <c r="A603" s="196" t="s">
        <v>1127</v>
      </c>
      <c r="B603" s="196" t="s">
        <v>1128</v>
      </c>
      <c r="C603" s="197">
        <v>0</v>
      </c>
      <c r="D603" s="197">
        <v>72462.5</v>
      </c>
      <c r="F603" s="15"/>
    </row>
    <row r="604" spans="1:6" hidden="1" outlineLevel="2" x14ac:dyDescent="0.25">
      <c r="A604" s="196" t="s">
        <v>1129</v>
      </c>
      <c r="B604" s="196" t="s">
        <v>1130</v>
      </c>
      <c r="C604" s="197">
        <v>0</v>
      </c>
      <c r="D604" s="197">
        <v>2378.1</v>
      </c>
      <c r="F604" s="15"/>
    </row>
    <row r="605" spans="1:6" hidden="1" outlineLevel="2" x14ac:dyDescent="0.25">
      <c r="A605" s="196" t="s">
        <v>1131</v>
      </c>
      <c r="B605" s="196" t="s">
        <v>1132</v>
      </c>
      <c r="C605" s="197">
        <v>0</v>
      </c>
      <c r="D605" s="197">
        <v>1554</v>
      </c>
      <c r="F605" s="15"/>
    </row>
    <row r="606" spans="1:6" hidden="1" outlineLevel="2" x14ac:dyDescent="0.25">
      <c r="A606" s="196" t="s">
        <v>4238</v>
      </c>
      <c r="B606" s="196" t="s">
        <v>4239</v>
      </c>
      <c r="C606" s="197">
        <v>0</v>
      </c>
      <c r="D606" s="197">
        <v>9009</v>
      </c>
      <c r="F606" s="15"/>
    </row>
    <row r="607" spans="1:6" hidden="1" outlineLevel="2" x14ac:dyDescent="0.25">
      <c r="A607" s="196" t="s">
        <v>1133</v>
      </c>
      <c r="B607" s="196" t="s">
        <v>1134</v>
      </c>
      <c r="C607" s="197">
        <v>0</v>
      </c>
      <c r="D607" s="197">
        <v>1314</v>
      </c>
      <c r="F607" s="15"/>
    </row>
    <row r="608" spans="1:6" hidden="1" outlineLevel="2" x14ac:dyDescent="0.25">
      <c r="A608" s="196" t="s">
        <v>1135</v>
      </c>
      <c r="B608" s="196" t="s">
        <v>1136</v>
      </c>
      <c r="C608" s="197">
        <v>0</v>
      </c>
      <c r="D608" s="197">
        <v>6154</v>
      </c>
      <c r="F608" s="15"/>
    </row>
    <row r="609" spans="1:6" hidden="1" outlineLevel="2" x14ac:dyDescent="0.25">
      <c r="A609" s="196" t="s">
        <v>1137</v>
      </c>
      <c r="B609" s="196" t="s">
        <v>1138</v>
      </c>
      <c r="C609" s="197">
        <v>0</v>
      </c>
      <c r="D609" s="197">
        <v>2112</v>
      </c>
      <c r="F609" s="15"/>
    </row>
    <row r="610" spans="1:6" hidden="1" outlineLevel="2" x14ac:dyDescent="0.25">
      <c r="A610" s="196" t="s">
        <v>1139</v>
      </c>
      <c r="B610" s="196" t="s">
        <v>1140</v>
      </c>
      <c r="C610" s="197">
        <v>0</v>
      </c>
      <c r="D610" s="197">
        <v>12168.2</v>
      </c>
      <c r="F610" s="15"/>
    </row>
    <row r="611" spans="1:6" hidden="1" outlineLevel="2" x14ac:dyDescent="0.25">
      <c r="A611" s="196" t="s">
        <v>1141</v>
      </c>
      <c r="B611" s="196" t="s">
        <v>1142</v>
      </c>
      <c r="C611" s="197">
        <v>0</v>
      </c>
      <c r="D611" s="197">
        <v>1752</v>
      </c>
      <c r="F611" s="15"/>
    </row>
    <row r="612" spans="1:6" hidden="1" outlineLevel="2" x14ac:dyDescent="0.25">
      <c r="A612" s="196" t="s">
        <v>1143</v>
      </c>
      <c r="B612" s="196" t="s">
        <v>1144</v>
      </c>
      <c r="C612" s="197">
        <v>0</v>
      </c>
      <c r="D612" s="197">
        <v>71354</v>
      </c>
      <c r="F612" s="15"/>
    </row>
    <row r="613" spans="1:6" hidden="1" outlineLevel="2" x14ac:dyDescent="0.25">
      <c r="A613" s="196" t="s">
        <v>1145</v>
      </c>
      <c r="B613" s="196" t="s">
        <v>1146</v>
      </c>
      <c r="C613" s="197">
        <v>0</v>
      </c>
      <c r="D613" s="197">
        <v>2112</v>
      </c>
      <c r="F613" s="15"/>
    </row>
    <row r="614" spans="1:6" hidden="1" outlineLevel="2" x14ac:dyDescent="0.25">
      <c r="A614" s="196" t="s">
        <v>1147</v>
      </c>
      <c r="B614" s="196" t="s">
        <v>1148</v>
      </c>
      <c r="C614" s="197">
        <v>0</v>
      </c>
      <c r="D614" s="197">
        <v>4685.2</v>
      </c>
      <c r="F614" s="15"/>
    </row>
    <row r="615" spans="1:6" hidden="1" outlineLevel="2" x14ac:dyDescent="0.25">
      <c r="A615" s="196" t="s">
        <v>1149</v>
      </c>
      <c r="B615" s="196" t="s">
        <v>1150</v>
      </c>
      <c r="C615" s="197">
        <v>0</v>
      </c>
      <c r="D615" s="197">
        <v>7243.9</v>
      </c>
      <c r="F615" s="15"/>
    </row>
    <row r="616" spans="1:6" hidden="1" outlineLevel="2" x14ac:dyDescent="0.25">
      <c r="A616" s="196" t="s">
        <v>1151</v>
      </c>
      <c r="B616" s="196" t="s">
        <v>1152</v>
      </c>
      <c r="C616" s="197">
        <v>0</v>
      </c>
      <c r="D616" s="197">
        <v>725</v>
      </c>
      <c r="F616" s="15"/>
    </row>
    <row r="617" spans="1:6" hidden="1" outlineLevel="2" x14ac:dyDescent="0.25">
      <c r="A617" s="196" t="s">
        <v>1153</v>
      </c>
      <c r="B617" s="196" t="s">
        <v>1154</v>
      </c>
      <c r="C617" s="197">
        <v>0</v>
      </c>
      <c r="D617" s="197">
        <v>23486</v>
      </c>
      <c r="F617" s="15"/>
    </row>
    <row r="618" spans="1:6" hidden="1" outlineLevel="2" x14ac:dyDescent="0.25">
      <c r="A618" s="196" t="s">
        <v>1155</v>
      </c>
      <c r="B618" s="196" t="s">
        <v>1156</v>
      </c>
      <c r="C618" s="197">
        <v>0</v>
      </c>
      <c r="D618" s="197">
        <v>3507</v>
      </c>
      <c r="F618" s="15"/>
    </row>
    <row r="619" spans="1:6" hidden="1" outlineLevel="2" x14ac:dyDescent="0.25">
      <c r="A619" s="196" t="s">
        <v>1157</v>
      </c>
      <c r="B619" s="196" t="s">
        <v>1158</v>
      </c>
      <c r="C619" s="198">
        <v>0</v>
      </c>
      <c r="D619" s="198">
        <v>0</v>
      </c>
      <c r="F619" s="15"/>
    </row>
    <row r="620" spans="1:6" hidden="1" outlineLevel="2" x14ac:dyDescent="0.25">
      <c r="A620" s="196" t="s">
        <v>1159</v>
      </c>
      <c r="B620" s="196" t="s">
        <v>1160</v>
      </c>
      <c r="C620" s="197">
        <v>0</v>
      </c>
      <c r="D620" s="197">
        <v>5622.1</v>
      </c>
      <c r="F620" s="15"/>
    </row>
    <row r="621" spans="1:6" hidden="1" outlineLevel="2" x14ac:dyDescent="0.25">
      <c r="A621" s="196" t="s">
        <v>1161</v>
      </c>
      <c r="B621" s="196" t="s">
        <v>1162</v>
      </c>
      <c r="C621" s="197">
        <v>0</v>
      </c>
      <c r="D621" s="197">
        <v>1095</v>
      </c>
      <c r="F621" s="15"/>
    </row>
    <row r="622" spans="1:6" hidden="1" outlineLevel="2" x14ac:dyDescent="0.25">
      <c r="A622" s="196" t="s">
        <v>4240</v>
      </c>
      <c r="B622" s="196" t="s">
        <v>4241</v>
      </c>
      <c r="C622" s="198">
        <v>0</v>
      </c>
      <c r="D622" s="198">
        <v>0</v>
      </c>
      <c r="F622" s="15"/>
    </row>
    <row r="623" spans="1:6" hidden="1" outlineLevel="2" x14ac:dyDescent="0.25">
      <c r="A623" s="196" t="s">
        <v>1163</v>
      </c>
      <c r="B623" s="196" t="s">
        <v>1164</v>
      </c>
      <c r="C623" s="197">
        <v>0</v>
      </c>
      <c r="D623" s="197">
        <v>3637.1</v>
      </c>
      <c r="F623" s="15"/>
    </row>
    <row r="624" spans="1:6" hidden="1" outlineLevel="2" x14ac:dyDescent="0.25">
      <c r="A624" s="196" t="s">
        <v>1165</v>
      </c>
      <c r="B624" s="196" t="s">
        <v>1166</v>
      </c>
      <c r="C624" s="198">
        <v>0</v>
      </c>
      <c r="D624" s="198">
        <v>0</v>
      </c>
      <c r="F624" s="15"/>
    </row>
    <row r="625" spans="1:6" hidden="1" outlineLevel="2" x14ac:dyDescent="0.25">
      <c r="A625" s="196" t="s">
        <v>1167</v>
      </c>
      <c r="B625" s="196" t="s">
        <v>1168</v>
      </c>
      <c r="C625" s="197">
        <v>0</v>
      </c>
      <c r="D625" s="197">
        <v>1752</v>
      </c>
      <c r="F625" s="15"/>
    </row>
    <row r="626" spans="1:6" hidden="1" outlineLevel="1" x14ac:dyDescent="0.25">
      <c r="A626" s="196" t="s">
        <v>1169</v>
      </c>
      <c r="B626" s="196" t="s">
        <v>1170</v>
      </c>
      <c r="C626" s="197">
        <v>0</v>
      </c>
      <c r="D626" s="197">
        <v>1983412.7</v>
      </c>
      <c r="F626" s="15"/>
    </row>
    <row r="627" spans="1:6" hidden="1" outlineLevel="2" x14ac:dyDescent="0.25">
      <c r="A627" s="196" t="s">
        <v>1171</v>
      </c>
      <c r="B627" s="196" t="s">
        <v>1172</v>
      </c>
      <c r="C627" s="198">
        <v>0</v>
      </c>
      <c r="D627" s="198">
        <v>0</v>
      </c>
      <c r="F627" s="15"/>
    </row>
    <row r="628" spans="1:6" hidden="1" outlineLevel="2" x14ac:dyDescent="0.25">
      <c r="A628" s="196" t="s">
        <v>4242</v>
      </c>
      <c r="B628" s="196" t="s">
        <v>4243</v>
      </c>
      <c r="C628" s="198">
        <v>0</v>
      </c>
      <c r="D628" s="198">
        <v>0</v>
      </c>
      <c r="F628" s="15"/>
    </row>
    <row r="629" spans="1:6" hidden="1" outlineLevel="2" x14ac:dyDescent="0.25">
      <c r="A629" s="196" t="s">
        <v>4244</v>
      </c>
      <c r="B629" s="196" t="s">
        <v>2077</v>
      </c>
      <c r="C629" s="197">
        <v>0</v>
      </c>
      <c r="D629" s="197">
        <v>11248</v>
      </c>
      <c r="F629" s="15"/>
    </row>
    <row r="630" spans="1:6" hidden="1" outlineLevel="2" x14ac:dyDescent="0.25">
      <c r="A630" s="196" t="s">
        <v>1173</v>
      </c>
      <c r="B630" s="196" t="s">
        <v>1174</v>
      </c>
      <c r="C630" s="197">
        <v>0</v>
      </c>
      <c r="D630" s="197">
        <v>3623</v>
      </c>
      <c r="F630" s="15"/>
    </row>
    <row r="631" spans="1:6" hidden="1" outlineLevel="2" x14ac:dyDescent="0.25">
      <c r="A631" s="196" t="s">
        <v>4245</v>
      </c>
      <c r="B631" s="196" t="s">
        <v>4246</v>
      </c>
      <c r="C631" s="198">
        <v>0</v>
      </c>
      <c r="D631" s="198">
        <v>0</v>
      </c>
      <c r="F631" s="15"/>
    </row>
    <row r="632" spans="1:6" hidden="1" outlineLevel="2" x14ac:dyDescent="0.25">
      <c r="A632" s="196" t="s">
        <v>4247</v>
      </c>
      <c r="B632" s="196" t="s">
        <v>4248</v>
      </c>
      <c r="C632" s="197">
        <v>0</v>
      </c>
      <c r="D632" s="197">
        <v>11562</v>
      </c>
      <c r="F632" s="15"/>
    </row>
    <row r="633" spans="1:6" hidden="1" outlineLevel="2" x14ac:dyDescent="0.25">
      <c r="A633" s="196" t="s">
        <v>1175</v>
      </c>
      <c r="B633" s="196" t="s">
        <v>1176</v>
      </c>
      <c r="C633" s="197">
        <v>0</v>
      </c>
      <c r="D633" s="197">
        <v>1377</v>
      </c>
      <c r="F633" s="15"/>
    </row>
    <row r="634" spans="1:6" hidden="1" outlineLevel="2" x14ac:dyDescent="0.25">
      <c r="A634" s="196" t="s">
        <v>4249</v>
      </c>
      <c r="B634" s="196" t="s">
        <v>4250</v>
      </c>
      <c r="C634" s="198">
        <v>0</v>
      </c>
      <c r="D634" s="198">
        <v>0</v>
      </c>
      <c r="F634" s="15"/>
    </row>
    <row r="635" spans="1:6" hidden="1" outlineLevel="2" x14ac:dyDescent="0.25">
      <c r="A635" s="196" t="s">
        <v>1177</v>
      </c>
      <c r="B635" s="196" t="s">
        <v>1178</v>
      </c>
      <c r="C635" s="197">
        <v>0</v>
      </c>
      <c r="D635" s="197">
        <v>250</v>
      </c>
      <c r="F635" s="15"/>
    </row>
    <row r="636" spans="1:6" hidden="1" outlineLevel="2" x14ac:dyDescent="0.25">
      <c r="A636" s="196" t="s">
        <v>4251</v>
      </c>
      <c r="B636" s="196" t="s">
        <v>4252</v>
      </c>
      <c r="C636" s="198">
        <v>0</v>
      </c>
      <c r="D636" s="198">
        <v>0</v>
      </c>
      <c r="F636" s="15"/>
    </row>
    <row r="637" spans="1:6" hidden="1" outlineLevel="2" x14ac:dyDescent="0.25">
      <c r="A637" s="196" t="s">
        <v>4253</v>
      </c>
      <c r="B637" s="196" t="s">
        <v>2083</v>
      </c>
      <c r="C637" s="197">
        <v>0</v>
      </c>
      <c r="D637" s="197">
        <v>1197</v>
      </c>
      <c r="F637" s="15"/>
    </row>
    <row r="638" spans="1:6" hidden="1" outlineLevel="2" x14ac:dyDescent="0.25">
      <c r="A638" s="196" t="s">
        <v>4254</v>
      </c>
      <c r="B638" s="196" t="s">
        <v>4255</v>
      </c>
      <c r="C638" s="197">
        <v>0</v>
      </c>
      <c r="D638" s="197">
        <v>2495</v>
      </c>
      <c r="F638" s="15"/>
    </row>
    <row r="639" spans="1:6" hidden="1" outlineLevel="2" x14ac:dyDescent="0.25">
      <c r="A639" s="196" t="s">
        <v>4256</v>
      </c>
      <c r="B639" s="196" t="s">
        <v>4257</v>
      </c>
      <c r="C639" s="197">
        <v>0</v>
      </c>
      <c r="D639" s="197">
        <v>1365</v>
      </c>
      <c r="F639" s="15"/>
    </row>
    <row r="640" spans="1:6" hidden="1" outlineLevel="2" x14ac:dyDescent="0.25">
      <c r="A640" s="196" t="s">
        <v>4258</v>
      </c>
      <c r="B640" s="196" t="s">
        <v>2085</v>
      </c>
      <c r="C640" s="197">
        <v>0</v>
      </c>
      <c r="D640" s="197">
        <v>11987</v>
      </c>
      <c r="F640" s="15"/>
    </row>
    <row r="641" spans="1:6" hidden="1" outlineLevel="2" x14ac:dyDescent="0.25">
      <c r="A641" s="196" t="s">
        <v>1179</v>
      </c>
      <c r="B641" s="196" t="s">
        <v>1180</v>
      </c>
      <c r="C641" s="197">
        <v>0</v>
      </c>
      <c r="D641" s="197">
        <v>6263</v>
      </c>
      <c r="F641" s="15"/>
    </row>
    <row r="642" spans="1:6" hidden="1" outlineLevel="2" x14ac:dyDescent="0.25">
      <c r="A642" s="196" t="s">
        <v>4259</v>
      </c>
      <c r="B642" s="196" t="s">
        <v>2087</v>
      </c>
      <c r="C642" s="197">
        <v>0</v>
      </c>
      <c r="D642" s="197">
        <v>2334</v>
      </c>
      <c r="F642" s="15"/>
    </row>
    <row r="643" spans="1:6" hidden="1" outlineLevel="2" x14ac:dyDescent="0.25">
      <c r="A643" s="196" t="s">
        <v>1181</v>
      </c>
      <c r="B643" s="196" t="s">
        <v>1182</v>
      </c>
      <c r="C643" s="198">
        <v>0</v>
      </c>
      <c r="D643" s="198">
        <v>0</v>
      </c>
      <c r="F643" s="15"/>
    </row>
    <row r="644" spans="1:6" hidden="1" outlineLevel="2" x14ac:dyDescent="0.25">
      <c r="A644" s="196" t="s">
        <v>1183</v>
      </c>
      <c r="B644" s="196" t="s">
        <v>1184</v>
      </c>
      <c r="C644" s="197">
        <v>0</v>
      </c>
      <c r="D644" s="197">
        <v>995</v>
      </c>
      <c r="F644" s="15"/>
    </row>
    <row r="645" spans="1:6" hidden="1" outlineLevel="2" x14ac:dyDescent="0.25">
      <c r="A645" s="196" t="s">
        <v>1185</v>
      </c>
      <c r="B645" s="196" t="s">
        <v>1186</v>
      </c>
      <c r="C645" s="197">
        <v>0</v>
      </c>
      <c r="D645" s="197">
        <v>3137.4</v>
      </c>
      <c r="F645" s="15"/>
    </row>
    <row r="646" spans="1:6" hidden="1" outlineLevel="2" x14ac:dyDescent="0.25">
      <c r="A646" s="196" t="s">
        <v>1187</v>
      </c>
      <c r="B646" s="196" t="s">
        <v>1188</v>
      </c>
      <c r="C646" s="197">
        <v>0</v>
      </c>
      <c r="D646" s="197">
        <v>1743</v>
      </c>
      <c r="F646" s="15"/>
    </row>
    <row r="647" spans="1:6" hidden="1" outlineLevel="2" x14ac:dyDescent="0.25">
      <c r="A647" s="196" t="s">
        <v>4260</v>
      </c>
      <c r="B647" s="196" t="s">
        <v>2089</v>
      </c>
      <c r="C647" s="197">
        <v>0</v>
      </c>
      <c r="D647" s="197">
        <v>2093</v>
      </c>
      <c r="F647" s="15"/>
    </row>
    <row r="648" spans="1:6" hidden="1" outlineLevel="2" x14ac:dyDescent="0.25">
      <c r="A648" s="196" t="s">
        <v>1189</v>
      </c>
      <c r="B648" s="196" t="s">
        <v>1190</v>
      </c>
      <c r="C648" s="197">
        <v>0</v>
      </c>
      <c r="D648" s="197">
        <v>79876.3</v>
      </c>
      <c r="F648" s="15"/>
    </row>
    <row r="649" spans="1:6" hidden="1" outlineLevel="2" x14ac:dyDescent="0.25">
      <c r="A649" s="196" t="s">
        <v>4261</v>
      </c>
      <c r="B649" s="196" t="s">
        <v>2827</v>
      </c>
      <c r="C649" s="198">
        <v>0</v>
      </c>
      <c r="D649" s="198">
        <v>0</v>
      </c>
      <c r="F649" s="15"/>
    </row>
    <row r="650" spans="1:6" hidden="1" outlineLevel="2" x14ac:dyDescent="0.25">
      <c r="A650" s="196" t="s">
        <v>1191</v>
      </c>
      <c r="B650" s="196" t="s">
        <v>1192</v>
      </c>
      <c r="C650" s="197">
        <v>0</v>
      </c>
      <c r="D650" s="197">
        <v>47674</v>
      </c>
      <c r="F650" s="15"/>
    </row>
    <row r="651" spans="1:6" hidden="1" outlineLevel="2" x14ac:dyDescent="0.25">
      <c r="A651" s="196" t="s">
        <v>4262</v>
      </c>
      <c r="B651" s="196" t="s">
        <v>4263</v>
      </c>
      <c r="C651" s="198">
        <v>0</v>
      </c>
      <c r="D651" s="198">
        <v>0</v>
      </c>
      <c r="F651" s="15"/>
    </row>
    <row r="652" spans="1:6" hidden="1" outlineLevel="2" x14ac:dyDescent="0.25">
      <c r="A652" s="196" t="s">
        <v>4264</v>
      </c>
      <c r="B652" s="196" t="s">
        <v>4265</v>
      </c>
      <c r="C652" s="198">
        <v>0</v>
      </c>
      <c r="D652" s="198">
        <v>0</v>
      </c>
      <c r="F652" s="15"/>
    </row>
    <row r="653" spans="1:6" hidden="1" outlineLevel="2" x14ac:dyDescent="0.25">
      <c r="A653" s="196" t="s">
        <v>1193</v>
      </c>
      <c r="B653" s="196" t="s">
        <v>1194</v>
      </c>
      <c r="C653" s="197">
        <v>0</v>
      </c>
      <c r="D653" s="197">
        <v>30227</v>
      </c>
      <c r="F653" s="15"/>
    </row>
    <row r="654" spans="1:6" hidden="1" outlineLevel="2" x14ac:dyDescent="0.25">
      <c r="A654" s="196" t="s">
        <v>1195</v>
      </c>
      <c r="B654" s="196" t="s">
        <v>1196</v>
      </c>
      <c r="C654" s="197">
        <v>0</v>
      </c>
      <c r="D654" s="197">
        <v>6427</v>
      </c>
      <c r="F654" s="15"/>
    </row>
    <row r="655" spans="1:6" hidden="1" outlineLevel="2" x14ac:dyDescent="0.25">
      <c r="A655" s="196" t="s">
        <v>4266</v>
      </c>
      <c r="B655" s="196" t="s">
        <v>2091</v>
      </c>
      <c r="C655" s="197">
        <v>0</v>
      </c>
      <c r="D655" s="197">
        <v>14575.6</v>
      </c>
      <c r="F655" s="15"/>
    </row>
    <row r="656" spans="1:6" hidden="1" outlineLevel="2" x14ac:dyDescent="0.25">
      <c r="A656" s="196" t="s">
        <v>1197</v>
      </c>
      <c r="B656" s="196" t="s">
        <v>1198</v>
      </c>
      <c r="C656" s="198">
        <v>0</v>
      </c>
      <c r="D656" s="198">
        <v>0</v>
      </c>
      <c r="F656" s="15"/>
    </row>
    <row r="657" spans="1:6" hidden="1" outlineLevel="2" x14ac:dyDescent="0.25">
      <c r="A657" s="196" t="s">
        <v>1199</v>
      </c>
      <c r="B657" s="196" t="s">
        <v>1200</v>
      </c>
      <c r="C657" s="197">
        <v>0</v>
      </c>
      <c r="D657" s="197">
        <v>18769</v>
      </c>
      <c r="F657" s="15"/>
    </row>
    <row r="658" spans="1:6" hidden="1" outlineLevel="2" x14ac:dyDescent="0.25">
      <c r="A658" s="196" t="s">
        <v>4267</v>
      </c>
      <c r="B658" s="196" t="s">
        <v>2095</v>
      </c>
      <c r="C658" s="197">
        <v>0</v>
      </c>
      <c r="D658" s="197">
        <v>11655.1</v>
      </c>
      <c r="F658" s="15"/>
    </row>
    <row r="659" spans="1:6" hidden="1" outlineLevel="2" x14ac:dyDescent="0.25">
      <c r="A659" s="196" t="s">
        <v>1201</v>
      </c>
      <c r="B659" s="196" t="s">
        <v>1202</v>
      </c>
      <c r="C659" s="197">
        <v>0</v>
      </c>
      <c r="D659" s="197">
        <v>9803.6</v>
      </c>
      <c r="F659" s="15"/>
    </row>
    <row r="660" spans="1:6" hidden="1" outlineLevel="2" x14ac:dyDescent="0.25">
      <c r="A660" s="196" t="s">
        <v>1203</v>
      </c>
      <c r="B660" s="196" t="s">
        <v>1204</v>
      </c>
      <c r="C660" s="197">
        <v>0</v>
      </c>
      <c r="D660" s="197">
        <v>1992</v>
      </c>
      <c r="F660" s="15"/>
    </row>
    <row r="661" spans="1:6" hidden="1" outlineLevel="2" x14ac:dyDescent="0.25">
      <c r="A661" s="196" t="s">
        <v>1205</v>
      </c>
      <c r="B661" s="196" t="s">
        <v>1206</v>
      </c>
      <c r="C661" s="197">
        <v>0</v>
      </c>
      <c r="D661" s="197">
        <v>3687</v>
      </c>
      <c r="F661" s="15"/>
    </row>
    <row r="662" spans="1:6" hidden="1" outlineLevel="2" x14ac:dyDescent="0.25">
      <c r="A662" s="196" t="s">
        <v>4268</v>
      </c>
      <c r="B662" s="196" t="s">
        <v>4269</v>
      </c>
      <c r="C662" s="198">
        <v>0</v>
      </c>
      <c r="D662" s="198">
        <v>0</v>
      </c>
      <c r="F662" s="15"/>
    </row>
    <row r="663" spans="1:6" hidden="1" outlineLevel="2" x14ac:dyDescent="0.25">
      <c r="A663" s="196" t="s">
        <v>1207</v>
      </c>
      <c r="B663" s="196" t="s">
        <v>1208</v>
      </c>
      <c r="C663" s="197">
        <v>0</v>
      </c>
      <c r="D663" s="197">
        <v>4908</v>
      </c>
      <c r="F663" s="15"/>
    </row>
    <row r="664" spans="1:6" hidden="1" outlineLevel="2" x14ac:dyDescent="0.25">
      <c r="A664" s="196" t="s">
        <v>4270</v>
      </c>
      <c r="B664" s="196" t="s">
        <v>2097</v>
      </c>
      <c r="C664" s="197">
        <v>0</v>
      </c>
      <c r="D664" s="197">
        <v>6584</v>
      </c>
      <c r="F664" s="15"/>
    </row>
    <row r="665" spans="1:6" hidden="1" outlineLevel="2" x14ac:dyDescent="0.25">
      <c r="A665" s="196" t="s">
        <v>1209</v>
      </c>
      <c r="B665" s="196" t="s">
        <v>1210</v>
      </c>
      <c r="C665" s="197">
        <v>0</v>
      </c>
      <c r="D665" s="197">
        <v>59467</v>
      </c>
      <c r="F665" s="15"/>
    </row>
    <row r="666" spans="1:6" hidden="1" outlineLevel="2" x14ac:dyDescent="0.25">
      <c r="A666" s="196" t="s">
        <v>4271</v>
      </c>
      <c r="B666" s="196" t="s">
        <v>2101</v>
      </c>
      <c r="C666" s="197">
        <v>0</v>
      </c>
      <c r="D666" s="197">
        <v>5328</v>
      </c>
      <c r="F666" s="15"/>
    </row>
    <row r="667" spans="1:6" hidden="1" outlineLevel="2" x14ac:dyDescent="0.25">
      <c r="A667" s="196" t="s">
        <v>4272</v>
      </c>
      <c r="B667" s="196" t="s">
        <v>2103</v>
      </c>
      <c r="C667" s="197">
        <v>0</v>
      </c>
      <c r="D667" s="197">
        <v>11690</v>
      </c>
      <c r="F667" s="15"/>
    </row>
    <row r="668" spans="1:6" hidden="1" outlineLevel="2" x14ac:dyDescent="0.25">
      <c r="A668" s="196" t="s">
        <v>4273</v>
      </c>
      <c r="B668" s="196" t="s">
        <v>4274</v>
      </c>
      <c r="C668" s="197">
        <v>0</v>
      </c>
      <c r="D668" s="197">
        <v>10000</v>
      </c>
      <c r="F668" s="15"/>
    </row>
    <row r="669" spans="1:6" hidden="1" outlineLevel="2" x14ac:dyDescent="0.25">
      <c r="A669" s="196" t="s">
        <v>4275</v>
      </c>
      <c r="B669" s="196" t="s">
        <v>4276</v>
      </c>
      <c r="C669" s="198">
        <v>0</v>
      </c>
      <c r="D669" s="198">
        <v>0</v>
      </c>
      <c r="F669" s="15"/>
    </row>
    <row r="670" spans="1:6" hidden="1" outlineLevel="2" x14ac:dyDescent="0.25">
      <c r="A670" s="196" t="s">
        <v>4277</v>
      </c>
      <c r="B670" s="196" t="s">
        <v>4278</v>
      </c>
      <c r="C670" s="198">
        <v>0</v>
      </c>
      <c r="D670" s="198">
        <v>0</v>
      </c>
      <c r="F670" s="15"/>
    </row>
    <row r="671" spans="1:6" hidden="1" outlineLevel="2" x14ac:dyDescent="0.25">
      <c r="A671" s="196" t="s">
        <v>1211</v>
      </c>
      <c r="B671" s="196" t="s">
        <v>1212</v>
      </c>
      <c r="C671" s="197">
        <v>0</v>
      </c>
      <c r="D671" s="197">
        <v>4693.7</v>
      </c>
      <c r="F671" s="15"/>
    </row>
    <row r="672" spans="1:6" hidden="1" outlineLevel="2" x14ac:dyDescent="0.25">
      <c r="A672" s="196" t="s">
        <v>4279</v>
      </c>
      <c r="B672" s="196" t="s">
        <v>4280</v>
      </c>
      <c r="C672" s="198">
        <v>0</v>
      </c>
      <c r="D672" s="198">
        <v>0</v>
      </c>
      <c r="F672" s="15"/>
    </row>
    <row r="673" spans="1:6" hidden="1" outlineLevel="2" x14ac:dyDescent="0.25">
      <c r="A673" s="196" t="s">
        <v>4281</v>
      </c>
      <c r="B673" s="196" t="s">
        <v>2107</v>
      </c>
      <c r="C673" s="198">
        <v>0</v>
      </c>
      <c r="D673" s="198">
        <v>0</v>
      </c>
      <c r="F673" s="15"/>
    </row>
    <row r="674" spans="1:6" hidden="1" outlineLevel="2" x14ac:dyDescent="0.25">
      <c r="A674" s="196" t="s">
        <v>1213</v>
      </c>
      <c r="B674" s="196" t="s">
        <v>1214</v>
      </c>
      <c r="C674" s="197">
        <v>0</v>
      </c>
      <c r="D674" s="197">
        <v>3787</v>
      </c>
      <c r="F674" s="15"/>
    </row>
    <row r="675" spans="1:6" hidden="1" outlineLevel="2" x14ac:dyDescent="0.25">
      <c r="A675" s="196" t="s">
        <v>4282</v>
      </c>
      <c r="B675" s="196" t="s">
        <v>2685</v>
      </c>
      <c r="C675" s="197">
        <v>0</v>
      </c>
      <c r="D675" s="197">
        <v>8254</v>
      </c>
      <c r="F675" s="15"/>
    </row>
    <row r="676" spans="1:6" hidden="1" outlineLevel="2" x14ac:dyDescent="0.25">
      <c r="A676" s="196" t="s">
        <v>4283</v>
      </c>
      <c r="B676" s="196" t="s">
        <v>4284</v>
      </c>
      <c r="C676" s="197">
        <v>0</v>
      </c>
      <c r="D676" s="197">
        <v>10647</v>
      </c>
      <c r="F676" s="15"/>
    </row>
    <row r="677" spans="1:6" hidden="1" outlineLevel="2" x14ac:dyDescent="0.25">
      <c r="A677" s="196" t="s">
        <v>1215</v>
      </c>
      <c r="B677" s="196" t="s">
        <v>1216</v>
      </c>
      <c r="C677" s="198">
        <v>0</v>
      </c>
      <c r="D677" s="198">
        <v>0</v>
      </c>
      <c r="F677" s="15"/>
    </row>
    <row r="678" spans="1:6" hidden="1" outlineLevel="2" x14ac:dyDescent="0.25">
      <c r="A678" s="196" t="s">
        <v>1217</v>
      </c>
      <c r="B678" s="196" t="s">
        <v>1218</v>
      </c>
      <c r="C678" s="197">
        <v>0</v>
      </c>
      <c r="D678" s="197">
        <v>10459</v>
      </c>
      <c r="F678" s="15"/>
    </row>
    <row r="679" spans="1:6" hidden="1" outlineLevel="2" x14ac:dyDescent="0.25">
      <c r="A679" s="196" t="s">
        <v>4285</v>
      </c>
      <c r="B679" s="196" t="s">
        <v>4286</v>
      </c>
      <c r="C679" s="197">
        <v>0</v>
      </c>
      <c r="D679" s="197">
        <v>11562</v>
      </c>
      <c r="F679" s="15"/>
    </row>
    <row r="680" spans="1:6" hidden="1" outlineLevel="2" x14ac:dyDescent="0.25">
      <c r="A680" s="196" t="s">
        <v>1219</v>
      </c>
      <c r="B680" s="196" t="s">
        <v>1220</v>
      </c>
      <c r="C680" s="197">
        <v>0</v>
      </c>
      <c r="D680" s="197">
        <v>33576</v>
      </c>
      <c r="F680" s="15"/>
    </row>
    <row r="681" spans="1:6" hidden="1" outlineLevel="2" x14ac:dyDescent="0.25">
      <c r="A681" s="196" t="s">
        <v>1221</v>
      </c>
      <c r="B681" s="196" t="s">
        <v>1222</v>
      </c>
      <c r="C681" s="197">
        <v>0</v>
      </c>
      <c r="D681" s="197">
        <v>25448</v>
      </c>
      <c r="F681" s="15"/>
    </row>
    <row r="682" spans="1:6" hidden="1" outlineLevel="2" x14ac:dyDescent="0.25">
      <c r="A682" s="196" t="s">
        <v>4287</v>
      </c>
      <c r="B682" s="196" t="s">
        <v>4288</v>
      </c>
      <c r="C682" s="198">
        <v>0</v>
      </c>
      <c r="D682" s="198">
        <v>0</v>
      </c>
      <c r="F682" s="15"/>
    </row>
    <row r="683" spans="1:6" hidden="1" outlineLevel="2" x14ac:dyDescent="0.25">
      <c r="A683" s="196" t="s">
        <v>1223</v>
      </c>
      <c r="B683" s="196" t="s">
        <v>1224</v>
      </c>
      <c r="C683" s="198">
        <v>0</v>
      </c>
      <c r="D683" s="198">
        <v>0</v>
      </c>
      <c r="F683" s="15"/>
    </row>
    <row r="684" spans="1:6" hidden="1" outlineLevel="2" x14ac:dyDescent="0.25">
      <c r="A684" s="196" t="s">
        <v>4289</v>
      </c>
      <c r="B684" s="196" t="s">
        <v>2115</v>
      </c>
      <c r="C684" s="198">
        <v>0</v>
      </c>
      <c r="D684" s="198">
        <v>0</v>
      </c>
      <c r="F684" s="15"/>
    </row>
    <row r="685" spans="1:6" hidden="1" outlineLevel="2" x14ac:dyDescent="0.25">
      <c r="A685" s="196" t="s">
        <v>1225</v>
      </c>
      <c r="B685" s="196" t="s">
        <v>1226</v>
      </c>
      <c r="C685" s="197">
        <v>0</v>
      </c>
      <c r="D685" s="197">
        <v>2000</v>
      </c>
      <c r="F685" s="15"/>
    </row>
    <row r="686" spans="1:6" hidden="1" outlineLevel="2" x14ac:dyDescent="0.25">
      <c r="A686" s="196" t="s">
        <v>1227</v>
      </c>
      <c r="B686" s="196" t="s">
        <v>1228</v>
      </c>
      <c r="C686" s="198">
        <v>0</v>
      </c>
      <c r="D686" s="198">
        <v>0</v>
      </c>
      <c r="F686" s="15"/>
    </row>
    <row r="687" spans="1:6" hidden="1" outlineLevel="2" x14ac:dyDescent="0.25">
      <c r="A687" s="196" t="s">
        <v>4290</v>
      </c>
      <c r="B687" s="196" t="s">
        <v>2117</v>
      </c>
      <c r="C687" s="197">
        <v>0</v>
      </c>
      <c r="D687" s="197">
        <v>19156</v>
      </c>
      <c r="F687" s="15"/>
    </row>
    <row r="688" spans="1:6" hidden="1" outlineLevel="2" x14ac:dyDescent="0.25">
      <c r="A688" s="196" t="s">
        <v>1229</v>
      </c>
      <c r="B688" s="196" t="s">
        <v>1230</v>
      </c>
      <c r="C688" s="197">
        <v>0</v>
      </c>
      <c r="D688" s="197">
        <v>52412</v>
      </c>
      <c r="F688" s="15"/>
    </row>
    <row r="689" spans="1:6" hidden="1" outlineLevel="2" x14ac:dyDescent="0.25">
      <c r="A689" s="196" t="s">
        <v>4291</v>
      </c>
      <c r="B689" s="196" t="s">
        <v>4292</v>
      </c>
      <c r="C689" s="198">
        <v>0</v>
      </c>
      <c r="D689" s="198">
        <v>0</v>
      </c>
      <c r="F689" s="15"/>
    </row>
    <row r="690" spans="1:6" hidden="1" outlineLevel="2" x14ac:dyDescent="0.25">
      <c r="A690" s="196" t="s">
        <v>4293</v>
      </c>
      <c r="B690" s="196" t="s">
        <v>2119</v>
      </c>
      <c r="C690" s="197">
        <v>0</v>
      </c>
      <c r="D690" s="197">
        <v>6223</v>
      </c>
      <c r="F690" s="15"/>
    </row>
    <row r="691" spans="1:6" hidden="1" outlineLevel="2" x14ac:dyDescent="0.25">
      <c r="A691" s="196" t="s">
        <v>4294</v>
      </c>
      <c r="B691" s="196" t="s">
        <v>4295</v>
      </c>
      <c r="C691" s="198">
        <v>0</v>
      </c>
      <c r="D691" s="198">
        <v>0</v>
      </c>
      <c r="F691" s="15"/>
    </row>
    <row r="692" spans="1:6" hidden="1" outlineLevel="2" x14ac:dyDescent="0.25">
      <c r="A692" s="196" t="s">
        <v>4296</v>
      </c>
      <c r="B692" s="196" t="s">
        <v>2842</v>
      </c>
      <c r="C692" s="198">
        <v>0</v>
      </c>
      <c r="D692" s="198">
        <v>0</v>
      </c>
      <c r="F692" s="15"/>
    </row>
    <row r="693" spans="1:6" hidden="1" outlineLevel="2" x14ac:dyDescent="0.25">
      <c r="A693" s="196" t="s">
        <v>1231</v>
      </c>
      <c r="B693" s="196" t="s">
        <v>1232</v>
      </c>
      <c r="C693" s="198">
        <v>0</v>
      </c>
      <c r="D693" s="198">
        <v>0</v>
      </c>
      <c r="F693" s="15"/>
    </row>
    <row r="694" spans="1:6" hidden="1" outlineLevel="2" x14ac:dyDescent="0.25">
      <c r="A694" s="196" t="s">
        <v>1233</v>
      </c>
      <c r="B694" s="196" t="s">
        <v>1234</v>
      </c>
      <c r="C694" s="197">
        <v>0</v>
      </c>
      <c r="D694" s="197">
        <v>850</v>
      </c>
      <c r="F694" s="15"/>
    </row>
    <row r="695" spans="1:6" hidden="1" outlineLevel="2" x14ac:dyDescent="0.25">
      <c r="A695" s="196" t="s">
        <v>1235</v>
      </c>
      <c r="B695" s="196" t="s">
        <v>1236</v>
      </c>
      <c r="C695" s="197">
        <v>0</v>
      </c>
      <c r="D695" s="197">
        <v>50218</v>
      </c>
      <c r="F695" s="15"/>
    </row>
    <row r="696" spans="1:6" hidden="1" outlineLevel="2" x14ac:dyDescent="0.25">
      <c r="A696" s="196" t="s">
        <v>1237</v>
      </c>
      <c r="B696" s="196" t="s">
        <v>1238</v>
      </c>
      <c r="C696" s="197">
        <v>0</v>
      </c>
      <c r="D696" s="197">
        <v>73192.899999999994</v>
      </c>
      <c r="F696" s="15"/>
    </row>
    <row r="697" spans="1:6" hidden="1" outlineLevel="2" x14ac:dyDescent="0.25">
      <c r="A697" s="196" t="s">
        <v>4297</v>
      </c>
      <c r="B697" s="196" t="s">
        <v>4298</v>
      </c>
      <c r="C697" s="198">
        <v>0</v>
      </c>
      <c r="D697" s="198">
        <v>0</v>
      </c>
      <c r="F697" s="15"/>
    </row>
    <row r="698" spans="1:6" hidden="1" outlineLevel="2" x14ac:dyDescent="0.25">
      <c r="A698" s="196" t="s">
        <v>4299</v>
      </c>
      <c r="B698" s="196" t="s">
        <v>4300</v>
      </c>
      <c r="C698" s="198">
        <v>0</v>
      </c>
      <c r="D698" s="198">
        <v>0</v>
      </c>
      <c r="F698" s="15"/>
    </row>
    <row r="699" spans="1:6" hidden="1" outlineLevel="2" x14ac:dyDescent="0.25">
      <c r="A699" s="196" t="s">
        <v>1239</v>
      </c>
      <c r="B699" s="196" t="s">
        <v>1240</v>
      </c>
      <c r="C699" s="197">
        <v>0</v>
      </c>
      <c r="D699" s="197">
        <v>4112.3999999999996</v>
      </c>
      <c r="F699" s="15"/>
    </row>
    <row r="700" spans="1:6" hidden="1" outlineLevel="2" x14ac:dyDescent="0.25">
      <c r="A700" s="196" t="s">
        <v>1241</v>
      </c>
      <c r="B700" s="196" t="s">
        <v>1242</v>
      </c>
      <c r="C700" s="197">
        <v>0</v>
      </c>
      <c r="D700" s="197">
        <v>3483</v>
      </c>
      <c r="F700" s="15"/>
    </row>
    <row r="701" spans="1:6" hidden="1" outlineLevel="2" x14ac:dyDescent="0.25">
      <c r="A701" s="196" t="s">
        <v>4301</v>
      </c>
      <c r="B701" s="196" t="s">
        <v>4302</v>
      </c>
      <c r="C701" s="198">
        <v>0</v>
      </c>
      <c r="D701" s="198">
        <v>0</v>
      </c>
      <c r="F701" s="15"/>
    </row>
    <row r="702" spans="1:6" hidden="1" outlineLevel="2" x14ac:dyDescent="0.25">
      <c r="A702" s="196" t="s">
        <v>4303</v>
      </c>
      <c r="B702" s="196" t="s">
        <v>4304</v>
      </c>
      <c r="C702" s="198">
        <v>0</v>
      </c>
      <c r="D702" s="198">
        <v>0</v>
      </c>
      <c r="F702" s="15"/>
    </row>
    <row r="703" spans="1:6" hidden="1" outlineLevel="2" x14ac:dyDescent="0.25">
      <c r="A703" s="196" t="s">
        <v>1243</v>
      </c>
      <c r="B703" s="196" t="s">
        <v>1244</v>
      </c>
      <c r="C703" s="197">
        <v>0</v>
      </c>
      <c r="D703" s="197">
        <v>3787</v>
      </c>
      <c r="F703" s="15"/>
    </row>
    <row r="704" spans="1:6" hidden="1" outlineLevel="2" x14ac:dyDescent="0.25">
      <c r="A704" s="196" t="s">
        <v>4305</v>
      </c>
      <c r="B704" s="196" t="s">
        <v>4306</v>
      </c>
      <c r="C704" s="198">
        <v>0</v>
      </c>
      <c r="D704" s="198">
        <v>0</v>
      </c>
      <c r="F704" s="15"/>
    </row>
    <row r="705" spans="1:6" hidden="1" outlineLevel="2" x14ac:dyDescent="0.25">
      <c r="A705" s="196" t="s">
        <v>4307</v>
      </c>
      <c r="B705" s="196" t="s">
        <v>2130</v>
      </c>
      <c r="C705" s="198">
        <v>0</v>
      </c>
      <c r="D705" s="198">
        <v>0</v>
      </c>
      <c r="F705" s="15"/>
    </row>
    <row r="706" spans="1:6" hidden="1" outlineLevel="2" x14ac:dyDescent="0.25">
      <c r="A706" s="196" t="s">
        <v>1245</v>
      </c>
      <c r="B706" s="196" t="s">
        <v>1246</v>
      </c>
      <c r="C706" s="197">
        <v>0</v>
      </c>
      <c r="D706" s="197">
        <v>249</v>
      </c>
      <c r="F706" s="15"/>
    </row>
    <row r="707" spans="1:6" hidden="1" outlineLevel="2" x14ac:dyDescent="0.25">
      <c r="A707" s="196" t="s">
        <v>4308</v>
      </c>
      <c r="B707" s="196" t="s">
        <v>4309</v>
      </c>
      <c r="C707" s="198">
        <v>0</v>
      </c>
      <c r="D707" s="198">
        <v>0</v>
      </c>
      <c r="F707" s="15"/>
    </row>
    <row r="708" spans="1:6" hidden="1" outlineLevel="2" x14ac:dyDescent="0.25">
      <c r="A708" s="196" t="s">
        <v>1247</v>
      </c>
      <c r="B708" s="196" t="s">
        <v>1248</v>
      </c>
      <c r="C708" s="197">
        <v>0</v>
      </c>
      <c r="D708" s="197">
        <v>11225</v>
      </c>
      <c r="F708" s="15"/>
    </row>
    <row r="709" spans="1:6" hidden="1" outlineLevel="2" x14ac:dyDescent="0.25">
      <c r="A709" s="196" t="s">
        <v>1249</v>
      </c>
      <c r="B709" s="196" t="s">
        <v>1250</v>
      </c>
      <c r="C709" s="197">
        <v>0</v>
      </c>
      <c r="D709" s="197">
        <v>6670.5</v>
      </c>
      <c r="F709" s="15"/>
    </row>
    <row r="710" spans="1:6" hidden="1" outlineLevel="2" x14ac:dyDescent="0.25">
      <c r="A710" s="196" t="s">
        <v>1251</v>
      </c>
      <c r="B710" s="196" t="s">
        <v>1252</v>
      </c>
      <c r="C710" s="197">
        <v>0</v>
      </c>
      <c r="D710" s="197">
        <v>5972.9</v>
      </c>
      <c r="F710" s="15"/>
    </row>
    <row r="711" spans="1:6" hidden="1" outlineLevel="2" x14ac:dyDescent="0.25">
      <c r="A711" s="196" t="s">
        <v>1253</v>
      </c>
      <c r="B711" s="196" t="s">
        <v>1254</v>
      </c>
      <c r="C711" s="197">
        <v>0</v>
      </c>
      <c r="D711" s="197">
        <v>70243</v>
      </c>
      <c r="F711" s="15"/>
    </row>
    <row r="712" spans="1:6" hidden="1" outlineLevel="2" x14ac:dyDescent="0.25">
      <c r="A712" s="196" t="s">
        <v>1255</v>
      </c>
      <c r="B712" s="196" t="s">
        <v>1256</v>
      </c>
      <c r="C712" s="197">
        <v>0</v>
      </c>
      <c r="D712" s="197">
        <v>8601.2000000000007</v>
      </c>
      <c r="F712" s="15"/>
    </row>
    <row r="713" spans="1:6" hidden="1" outlineLevel="2" x14ac:dyDescent="0.25">
      <c r="A713" s="196" t="s">
        <v>1257</v>
      </c>
      <c r="B713" s="196" t="s">
        <v>1258</v>
      </c>
      <c r="C713" s="197">
        <v>0</v>
      </c>
      <c r="D713" s="197">
        <v>796</v>
      </c>
      <c r="F713" s="15"/>
    </row>
    <row r="714" spans="1:6" hidden="1" outlineLevel="2" x14ac:dyDescent="0.25">
      <c r="A714" s="196" t="s">
        <v>1259</v>
      </c>
      <c r="B714" s="196" t="s">
        <v>1260</v>
      </c>
      <c r="C714" s="197">
        <v>0</v>
      </c>
      <c r="D714" s="197">
        <v>8910</v>
      </c>
      <c r="F714" s="15"/>
    </row>
    <row r="715" spans="1:6" hidden="1" outlineLevel="2" x14ac:dyDescent="0.25">
      <c r="A715" s="196" t="s">
        <v>4310</v>
      </c>
      <c r="B715" s="196" t="s">
        <v>4311</v>
      </c>
      <c r="C715" s="197">
        <v>0</v>
      </c>
      <c r="D715" s="197">
        <v>1638</v>
      </c>
      <c r="F715" s="15"/>
    </row>
    <row r="716" spans="1:6" hidden="1" outlineLevel="2" x14ac:dyDescent="0.25">
      <c r="A716" s="196" t="s">
        <v>4312</v>
      </c>
      <c r="B716" s="196" t="s">
        <v>2699</v>
      </c>
      <c r="C716" s="197">
        <v>0</v>
      </c>
      <c r="D716" s="197">
        <v>5489</v>
      </c>
      <c r="F716" s="15"/>
    </row>
    <row r="717" spans="1:6" hidden="1" outlineLevel="2" x14ac:dyDescent="0.25">
      <c r="A717" s="196" t="s">
        <v>4313</v>
      </c>
      <c r="B717" s="196" t="s">
        <v>4314</v>
      </c>
      <c r="C717" s="198">
        <v>0</v>
      </c>
      <c r="D717" s="198">
        <v>0</v>
      </c>
      <c r="F717" s="15"/>
    </row>
    <row r="718" spans="1:6" hidden="1" outlineLevel="2" x14ac:dyDescent="0.25">
      <c r="A718" s="196" t="s">
        <v>1261</v>
      </c>
      <c r="B718" s="196" t="s">
        <v>1262</v>
      </c>
      <c r="C718" s="197">
        <v>0</v>
      </c>
      <c r="D718" s="197">
        <v>12415</v>
      </c>
      <c r="F718" s="15"/>
    </row>
    <row r="719" spans="1:6" hidden="1" outlineLevel="2" x14ac:dyDescent="0.25">
      <c r="A719" s="196" t="s">
        <v>1263</v>
      </c>
      <c r="B719" s="196" t="s">
        <v>1264</v>
      </c>
      <c r="C719" s="198">
        <v>0</v>
      </c>
      <c r="D719" s="198">
        <v>0</v>
      </c>
      <c r="F719" s="15"/>
    </row>
    <row r="720" spans="1:6" hidden="1" outlineLevel="2" x14ac:dyDescent="0.25">
      <c r="A720" s="196" t="s">
        <v>4315</v>
      </c>
      <c r="B720" s="196" t="s">
        <v>3815</v>
      </c>
      <c r="C720" s="197">
        <v>0</v>
      </c>
      <c r="D720" s="197">
        <v>2730</v>
      </c>
      <c r="F720" s="15"/>
    </row>
    <row r="721" spans="1:6" hidden="1" outlineLevel="2" x14ac:dyDescent="0.25">
      <c r="A721" s="196" t="s">
        <v>1265</v>
      </c>
      <c r="B721" s="196" t="s">
        <v>1266</v>
      </c>
      <c r="C721" s="197">
        <v>0</v>
      </c>
      <c r="D721" s="197">
        <v>17065</v>
      </c>
      <c r="F721" s="15"/>
    </row>
    <row r="722" spans="1:6" hidden="1" outlineLevel="2" x14ac:dyDescent="0.25">
      <c r="A722" s="196" t="s">
        <v>1267</v>
      </c>
      <c r="B722" s="196" t="s">
        <v>1268</v>
      </c>
      <c r="C722" s="197">
        <v>0</v>
      </c>
      <c r="D722" s="197">
        <v>2242</v>
      </c>
      <c r="F722" s="15"/>
    </row>
    <row r="723" spans="1:6" hidden="1" outlineLevel="2" x14ac:dyDescent="0.25">
      <c r="A723" s="196" t="s">
        <v>1269</v>
      </c>
      <c r="B723" s="196" t="s">
        <v>1270</v>
      </c>
      <c r="C723" s="197">
        <v>0</v>
      </c>
      <c r="D723" s="197">
        <v>3237</v>
      </c>
      <c r="F723" s="15"/>
    </row>
    <row r="724" spans="1:6" hidden="1" outlineLevel="2" x14ac:dyDescent="0.25">
      <c r="A724" s="196" t="s">
        <v>1271</v>
      </c>
      <c r="B724" s="196" t="s">
        <v>1272</v>
      </c>
      <c r="C724" s="197">
        <v>0</v>
      </c>
      <c r="D724" s="197">
        <v>3787</v>
      </c>
      <c r="F724" s="15"/>
    </row>
    <row r="725" spans="1:6" hidden="1" outlineLevel="2" x14ac:dyDescent="0.25">
      <c r="A725" s="196" t="s">
        <v>1273</v>
      </c>
      <c r="B725" s="196" t="s">
        <v>1274</v>
      </c>
      <c r="C725" s="197">
        <v>0</v>
      </c>
      <c r="D725" s="197">
        <v>3787</v>
      </c>
      <c r="F725" s="15"/>
    </row>
    <row r="726" spans="1:6" hidden="1" outlineLevel="2" x14ac:dyDescent="0.25">
      <c r="A726" s="196" t="s">
        <v>4316</v>
      </c>
      <c r="B726" s="196" t="s">
        <v>2142</v>
      </c>
      <c r="C726" s="197">
        <v>0</v>
      </c>
      <c r="D726" s="197">
        <v>3289</v>
      </c>
      <c r="F726" s="15"/>
    </row>
    <row r="727" spans="1:6" hidden="1" outlineLevel="2" x14ac:dyDescent="0.25">
      <c r="A727" s="196" t="s">
        <v>1275</v>
      </c>
      <c r="B727" s="196" t="s">
        <v>1276</v>
      </c>
      <c r="C727" s="198">
        <v>0</v>
      </c>
      <c r="D727" s="198">
        <v>0</v>
      </c>
      <c r="F727" s="15"/>
    </row>
    <row r="728" spans="1:6" hidden="1" outlineLevel="2" x14ac:dyDescent="0.25">
      <c r="A728" s="196" t="s">
        <v>1277</v>
      </c>
      <c r="B728" s="196" t="s">
        <v>1278</v>
      </c>
      <c r="C728" s="197">
        <v>0</v>
      </c>
      <c r="D728" s="197">
        <v>4165.7</v>
      </c>
      <c r="F728" s="15"/>
    </row>
    <row r="729" spans="1:6" hidden="1" outlineLevel="2" x14ac:dyDescent="0.25">
      <c r="A729" s="196" t="s">
        <v>4317</v>
      </c>
      <c r="B729" s="196" t="s">
        <v>4318</v>
      </c>
      <c r="C729" s="198">
        <v>0</v>
      </c>
      <c r="D729" s="198">
        <v>0</v>
      </c>
      <c r="F729" s="15"/>
    </row>
    <row r="730" spans="1:6" hidden="1" outlineLevel="2" x14ac:dyDescent="0.25">
      <c r="A730" s="196" t="s">
        <v>4319</v>
      </c>
      <c r="B730" s="196" t="s">
        <v>2144</v>
      </c>
      <c r="C730" s="197">
        <v>0</v>
      </c>
      <c r="D730" s="197">
        <v>3528</v>
      </c>
      <c r="F730" s="15"/>
    </row>
    <row r="731" spans="1:6" hidden="1" outlineLevel="2" x14ac:dyDescent="0.25">
      <c r="A731" s="196" t="s">
        <v>4320</v>
      </c>
      <c r="B731" s="196" t="s">
        <v>4321</v>
      </c>
      <c r="C731" s="198">
        <v>0</v>
      </c>
      <c r="D731" s="198">
        <v>0</v>
      </c>
      <c r="F731" s="15"/>
    </row>
    <row r="732" spans="1:6" hidden="1" outlineLevel="2" x14ac:dyDescent="0.25">
      <c r="A732" s="196" t="s">
        <v>1279</v>
      </c>
      <c r="B732" s="196" t="s">
        <v>1280</v>
      </c>
      <c r="C732" s="197">
        <v>0</v>
      </c>
      <c r="D732" s="197">
        <v>3936.5</v>
      </c>
      <c r="F732" s="15"/>
    </row>
    <row r="733" spans="1:6" hidden="1" outlineLevel="2" x14ac:dyDescent="0.25">
      <c r="A733" s="196" t="s">
        <v>1281</v>
      </c>
      <c r="B733" s="196" t="s">
        <v>1282</v>
      </c>
      <c r="C733" s="197">
        <v>0</v>
      </c>
      <c r="D733" s="197">
        <v>13047</v>
      </c>
      <c r="F733" s="15"/>
    </row>
    <row r="734" spans="1:6" hidden="1" outlineLevel="2" x14ac:dyDescent="0.25">
      <c r="A734" s="196" t="s">
        <v>1283</v>
      </c>
      <c r="B734" s="196" t="s">
        <v>1284</v>
      </c>
      <c r="C734" s="197">
        <v>0</v>
      </c>
      <c r="D734" s="197">
        <v>3237</v>
      </c>
      <c r="F734" s="15"/>
    </row>
    <row r="735" spans="1:6" hidden="1" outlineLevel="2" x14ac:dyDescent="0.25">
      <c r="A735" s="196" t="s">
        <v>4322</v>
      </c>
      <c r="B735" s="196" t="s">
        <v>4323</v>
      </c>
      <c r="C735" s="197">
        <v>0</v>
      </c>
      <c r="D735" s="197">
        <v>2392</v>
      </c>
      <c r="F735" s="15"/>
    </row>
    <row r="736" spans="1:6" hidden="1" outlineLevel="2" x14ac:dyDescent="0.25">
      <c r="A736" s="196" t="s">
        <v>1285</v>
      </c>
      <c r="B736" s="196" t="s">
        <v>1286</v>
      </c>
      <c r="C736" s="197">
        <v>0</v>
      </c>
      <c r="D736" s="197">
        <v>10338</v>
      </c>
      <c r="F736" s="15"/>
    </row>
    <row r="737" spans="1:6" hidden="1" outlineLevel="2" x14ac:dyDescent="0.25">
      <c r="A737" s="196" t="s">
        <v>1287</v>
      </c>
      <c r="B737" s="196" t="s">
        <v>1288</v>
      </c>
      <c r="C737" s="197">
        <v>0</v>
      </c>
      <c r="D737" s="197">
        <v>3189</v>
      </c>
      <c r="F737" s="15"/>
    </row>
    <row r="738" spans="1:6" hidden="1" outlineLevel="2" x14ac:dyDescent="0.25">
      <c r="A738" s="196" t="s">
        <v>4324</v>
      </c>
      <c r="B738" s="196" t="s">
        <v>4325</v>
      </c>
      <c r="C738" s="197">
        <v>0</v>
      </c>
      <c r="D738" s="197">
        <v>2093</v>
      </c>
      <c r="F738" s="15"/>
    </row>
    <row r="739" spans="1:6" hidden="1" outlineLevel="2" x14ac:dyDescent="0.25">
      <c r="A739" s="196" t="s">
        <v>4326</v>
      </c>
      <c r="B739" s="196" t="s">
        <v>4327</v>
      </c>
      <c r="C739" s="197">
        <v>0</v>
      </c>
      <c r="D739" s="197">
        <v>2990</v>
      </c>
      <c r="F739" s="15"/>
    </row>
    <row r="740" spans="1:6" hidden="1" outlineLevel="2" x14ac:dyDescent="0.25">
      <c r="A740" s="196" t="s">
        <v>1289</v>
      </c>
      <c r="B740" s="196" t="s">
        <v>1290</v>
      </c>
      <c r="C740" s="197">
        <v>0</v>
      </c>
      <c r="D740" s="197">
        <v>0</v>
      </c>
      <c r="F740" s="15"/>
    </row>
    <row r="741" spans="1:6" hidden="1" outlineLevel="2" x14ac:dyDescent="0.25">
      <c r="A741" s="196" t="s">
        <v>4328</v>
      </c>
      <c r="B741" s="196" t="s">
        <v>2152</v>
      </c>
      <c r="C741" s="197">
        <v>0</v>
      </c>
      <c r="D741" s="197">
        <v>3289</v>
      </c>
      <c r="F741" s="15"/>
    </row>
    <row r="742" spans="1:6" hidden="1" outlineLevel="2" x14ac:dyDescent="0.25">
      <c r="A742" s="196" t="s">
        <v>4329</v>
      </c>
      <c r="B742" s="196" t="s">
        <v>2154</v>
      </c>
      <c r="C742" s="197">
        <v>0</v>
      </c>
      <c r="D742" s="197">
        <v>2093</v>
      </c>
      <c r="F742" s="15"/>
    </row>
    <row r="743" spans="1:6" hidden="1" outlineLevel="2" x14ac:dyDescent="0.25">
      <c r="A743" s="196" t="s">
        <v>4330</v>
      </c>
      <c r="B743" s="196" t="s">
        <v>4331</v>
      </c>
      <c r="C743" s="198">
        <v>0</v>
      </c>
      <c r="D743" s="198">
        <v>0</v>
      </c>
      <c r="F743" s="15"/>
    </row>
    <row r="744" spans="1:6" hidden="1" outlineLevel="2" x14ac:dyDescent="0.25">
      <c r="A744" s="196" t="s">
        <v>4332</v>
      </c>
      <c r="B744" s="196" t="s">
        <v>2156</v>
      </c>
      <c r="C744" s="197">
        <v>0</v>
      </c>
      <c r="D744" s="197">
        <v>2739</v>
      </c>
      <c r="F744" s="15"/>
    </row>
    <row r="745" spans="1:6" hidden="1" outlineLevel="2" x14ac:dyDescent="0.25">
      <c r="A745" s="196" t="s">
        <v>4333</v>
      </c>
      <c r="B745" s="196" t="s">
        <v>2870</v>
      </c>
      <c r="C745" s="198">
        <v>0</v>
      </c>
      <c r="D745" s="198">
        <v>0</v>
      </c>
      <c r="F745" s="15"/>
    </row>
    <row r="746" spans="1:6" hidden="1" outlineLevel="2" x14ac:dyDescent="0.25">
      <c r="A746" s="196" t="s">
        <v>1291</v>
      </c>
      <c r="B746" s="196" t="s">
        <v>1292</v>
      </c>
      <c r="C746" s="198">
        <v>0</v>
      </c>
      <c r="D746" s="198">
        <v>0</v>
      </c>
      <c r="F746" s="15"/>
    </row>
    <row r="747" spans="1:6" hidden="1" outlineLevel="2" x14ac:dyDescent="0.25">
      <c r="A747" s="196" t="s">
        <v>1293</v>
      </c>
      <c r="B747" s="196" t="s">
        <v>1294</v>
      </c>
      <c r="C747" s="197">
        <v>0</v>
      </c>
      <c r="D747" s="197">
        <v>249</v>
      </c>
      <c r="F747" s="15"/>
    </row>
    <row r="748" spans="1:6" hidden="1" outlineLevel="2" x14ac:dyDescent="0.25">
      <c r="A748" s="196" t="s">
        <v>4334</v>
      </c>
      <c r="B748" s="196" t="s">
        <v>4335</v>
      </c>
      <c r="C748" s="198">
        <v>0</v>
      </c>
      <c r="D748" s="198">
        <v>0</v>
      </c>
      <c r="F748" s="15"/>
    </row>
    <row r="749" spans="1:6" hidden="1" outlineLevel="2" x14ac:dyDescent="0.25">
      <c r="A749" s="196" t="s">
        <v>1295</v>
      </c>
      <c r="B749" s="196" t="s">
        <v>1296</v>
      </c>
      <c r="C749" s="197">
        <v>0</v>
      </c>
      <c r="D749" s="197">
        <v>649</v>
      </c>
      <c r="F749" s="15"/>
    </row>
    <row r="750" spans="1:6" hidden="1" outlineLevel="2" x14ac:dyDescent="0.25">
      <c r="A750" s="196" t="s">
        <v>1297</v>
      </c>
      <c r="B750" s="196" t="s">
        <v>1298</v>
      </c>
      <c r="C750" s="197">
        <v>0</v>
      </c>
      <c r="D750" s="197">
        <v>38829</v>
      </c>
      <c r="F750" s="15"/>
    </row>
    <row r="751" spans="1:6" hidden="1" outlineLevel="2" x14ac:dyDescent="0.25">
      <c r="A751" s="196" t="s">
        <v>4336</v>
      </c>
      <c r="B751" s="196" t="s">
        <v>2158</v>
      </c>
      <c r="C751" s="197">
        <v>0</v>
      </c>
      <c r="D751" s="197">
        <v>2182.6999999999998</v>
      </c>
      <c r="F751" s="15"/>
    </row>
    <row r="752" spans="1:6" hidden="1" outlineLevel="2" x14ac:dyDescent="0.25">
      <c r="A752" s="196" t="s">
        <v>1299</v>
      </c>
      <c r="B752" s="196" t="s">
        <v>1300</v>
      </c>
      <c r="C752" s="197">
        <v>0</v>
      </c>
      <c r="D752" s="197">
        <v>114360.1</v>
      </c>
      <c r="F752" s="15"/>
    </row>
    <row r="753" spans="1:6" hidden="1" outlineLevel="2" x14ac:dyDescent="0.25">
      <c r="A753" s="196" t="s">
        <v>4337</v>
      </c>
      <c r="B753" s="196" t="s">
        <v>2160</v>
      </c>
      <c r="C753" s="197">
        <v>0</v>
      </c>
      <c r="D753" s="197">
        <v>7480</v>
      </c>
      <c r="F753" s="15"/>
    </row>
    <row r="754" spans="1:6" hidden="1" outlineLevel="2" x14ac:dyDescent="0.25">
      <c r="A754" s="196" t="s">
        <v>1301</v>
      </c>
      <c r="B754" s="196" t="s">
        <v>1302</v>
      </c>
      <c r="C754" s="197">
        <v>0</v>
      </c>
      <c r="D754" s="197">
        <v>6557.9</v>
      </c>
      <c r="F754" s="15"/>
    </row>
    <row r="755" spans="1:6" hidden="1" outlineLevel="2" x14ac:dyDescent="0.25">
      <c r="A755" s="196" t="s">
        <v>4338</v>
      </c>
      <c r="B755" s="196" t="s">
        <v>3185</v>
      </c>
      <c r="C755" s="198">
        <v>0</v>
      </c>
      <c r="D755" s="198">
        <v>0</v>
      </c>
      <c r="F755" s="15"/>
    </row>
    <row r="756" spans="1:6" hidden="1" outlineLevel="2" x14ac:dyDescent="0.25">
      <c r="A756" s="196" t="s">
        <v>4339</v>
      </c>
      <c r="B756" s="196" t="s">
        <v>2164</v>
      </c>
      <c r="C756" s="197">
        <v>0</v>
      </c>
      <c r="D756" s="197">
        <v>2575</v>
      </c>
      <c r="F756" s="15"/>
    </row>
    <row r="757" spans="1:6" hidden="1" outlineLevel="2" x14ac:dyDescent="0.25">
      <c r="A757" s="196" t="s">
        <v>1303</v>
      </c>
      <c r="B757" s="196" t="s">
        <v>1304</v>
      </c>
      <c r="C757" s="197">
        <v>0</v>
      </c>
      <c r="D757" s="197">
        <v>4112.3999999999996</v>
      </c>
      <c r="F757" s="15"/>
    </row>
    <row r="758" spans="1:6" hidden="1" outlineLevel="2" x14ac:dyDescent="0.25">
      <c r="A758" s="196" t="s">
        <v>4340</v>
      </c>
      <c r="B758" s="196" t="s">
        <v>4341</v>
      </c>
      <c r="C758" s="198">
        <v>0</v>
      </c>
      <c r="D758" s="198">
        <v>0</v>
      </c>
      <c r="F758" s="15"/>
    </row>
    <row r="759" spans="1:6" hidden="1" outlineLevel="2" x14ac:dyDescent="0.25">
      <c r="A759" s="196" t="s">
        <v>4342</v>
      </c>
      <c r="B759" s="196" t="s">
        <v>4343</v>
      </c>
      <c r="C759" s="198">
        <v>0</v>
      </c>
      <c r="D759" s="198">
        <v>0</v>
      </c>
      <c r="F759" s="15"/>
    </row>
    <row r="760" spans="1:6" hidden="1" outlineLevel="2" x14ac:dyDescent="0.25">
      <c r="A760" s="196" t="s">
        <v>1305</v>
      </c>
      <c r="B760" s="196" t="s">
        <v>1306</v>
      </c>
      <c r="C760" s="197">
        <v>0</v>
      </c>
      <c r="D760" s="197">
        <v>3787</v>
      </c>
      <c r="F760" s="15"/>
    </row>
    <row r="761" spans="1:6" hidden="1" outlineLevel="2" x14ac:dyDescent="0.25">
      <c r="A761" s="196" t="s">
        <v>1307</v>
      </c>
      <c r="B761" s="196" t="s">
        <v>1308</v>
      </c>
      <c r="C761" s="197">
        <v>0</v>
      </c>
      <c r="D761" s="197">
        <v>43977</v>
      </c>
      <c r="F761" s="15"/>
    </row>
    <row r="762" spans="1:6" hidden="1" outlineLevel="2" x14ac:dyDescent="0.25">
      <c r="A762" s="196" t="s">
        <v>1309</v>
      </c>
      <c r="B762" s="196" t="s">
        <v>1310</v>
      </c>
      <c r="C762" s="197">
        <v>0</v>
      </c>
      <c r="D762" s="197">
        <v>11156</v>
      </c>
      <c r="F762" s="15"/>
    </row>
    <row r="763" spans="1:6" hidden="1" outlineLevel="2" x14ac:dyDescent="0.25">
      <c r="A763" s="196" t="s">
        <v>1311</v>
      </c>
      <c r="B763" s="196" t="s">
        <v>1312</v>
      </c>
      <c r="C763" s="198">
        <v>0</v>
      </c>
      <c r="D763" s="198">
        <v>0</v>
      </c>
      <c r="F763" s="15"/>
    </row>
    <row r="764" spans="1:6" hidden="1" outlineLevel="2" x14ac:dyDescent="0.25">
      <c r="A764" s="196" t="s">
        <v>4344</v>
      </c>
      <c r="B764" s="196" t="s">
        <v>4345</v>
      </c>
      <c r="C764" s="198">
        <v>0</v>
      </c>
      <c r="D764" s="198">
        <v>0</v>
      </c>
      <c r="F764" s="15"/>
    </row>
    <row r="765" spans="1:6" hidden="1" outlineLevel="2" x14ac:dyDescent="0.25">
      <c r="A765" s="196" t="s">
        <v>4346</v>
      </c>
      <c r="B765" s="196" t="s">
        <v>4347</v>
      </c>
      <c r="C765" s="198">
        <v>0</v>
      </c>
      <c r="D765" s="198">
        <v>0</v>
      </c>
      <c r="F765" s="15"/>
    </row>
    <row r="766" spans="1:6" hidden="1" outlineLevel="2" x14ac:dyDescent="0.25">
      <c r="A766" s="196" t="s">
        <v>1313</v>
      </c>
      <c r="B766" s="196" t="s">
        <v>1314</v>
      </c>
      <c r="C766" s="197">
        <v>0</v>
      </c>
      <c r="D766" s="197">
        <v>34257.199999999997</v>
      </c>
      <c r="F766" s="15"/>
    </row>
    <row r="767" spans="1:6" hidden="1" outlineLevel="2" x14ac:dyDescent="0.25">
      <c r="A767" s="196" t="s">
        <v>4348</v>
      </c>
      <c r="B767" s="196" t="s">
        <v>4349</v>
      </c>
      <c r="C767" s="197">
        <v>0</v>
      </c>
      <c r="D767" s="197">
        <v>35653.800000000003</v>
      </c>
      <c r="F767" s="15"/>
    </row>
    <row r="768" spans="1:6" hidden="1" outlineLevel="2" x14ac:dyDescent="0.25">
      <c r="A768" s="196" t="s">
        <v>1315</v>
      </c>
      <c r="B768" s="196" t="s">
        <v>1316</v>
      </c>
      <c r="C768" s="197">
        <v>0</v>
      </c>
      <c r="D768" s="197">
        <v>6427</v>
      </c>
      <c r="F768" s="15"/>
    </row>
    <row r="769" spans="1:6" hidden="1" outlineLevel="2" x14ac:dyDescent="0.25">
      <c r="A769" s="196" t="s">
        <v>4350</v>
      </c>
      <c r="B769" s="196" t="s">
        <v>4351</v>
      </c>
      <c r="C769" s="198">
        <v>0</v>
      </c>
      <c r="D769" s="198">
        <v>0</v>
      </c>
      <c r="F769" s="15"/>
    </row>
    <row r="770" spans="1:6" hidden="1" outlineLevel="2" x14ac:dyDescent="0.25">
      <c r="A770" s="196" t="s">
        <v>4352</v>
      </c>
      <c r="B770" s="196" t="s">
        <v>1516</v>
      </c>
      <c r="C770" s="197">
        <v>0</v>
      </c>
      <c r="D770" s="197">
        <v>18372</v>
      </c>
      <c r="F770" s="15"/>
    </row>
    <row r="771" spans="1:6" hidden="1" outlineLevel="2" x14ac:dyDescent="0.25">
      <c r="A771" s="196" t="s">
        <v>4353</v>
      </c>
      <c r="B771" s="196" t="s">
        <v>4354</v>
      </c>
      <c r="C771" s="198">
        <v>0</v>
      </c>
      <c r="D771" s="198">
        <v>0</v>
      </c>
      <c r="F771" s="15"/>
    </row>
    <row r="772" spans="1:6" hidden="1" outlineLevel="2" x14ac:dyDescent="0.25">
      <c r="A772" s="196" t="s">
        <v>1317</v>
      </c>
      <c r="B772" s="196" t="s">
        <v>1318</v>
      </c>
      <c r="C772" s="197">
        <v>0</v>
      </c>
      <c r="D772" s="197">
        <v>28425</v>
      </c>
      <c r="F772" s="15"/>
    </row>
    <row r="773" spans="1:6" hidden="1" outlineLevel="2" x14ac:dyDescent="0.25">
      <c r="A773" s="196" t="s">
        <v>4355</v>
      </c>
      <c r="B773" s="196" t="s">
        <v>3523</v>
      </c>
      <c r="C773" s="198">
        <v>0</v>
      </c>
      <c r="D773" s="198">
        <v>0</v>
      </c>
      <c r="F773" s="15"/>
    </row>
    <row r="774" spans="1:6" hidden="1" outlineLevel="2" x14ac:dyDescent="0.25">
      <c r="A774" s="196" t="s">
        <v>1319</v>
      </c>
      <c r="B774" s="196" t="s">
        <v>1320</v>
      </c>
      <c r="C774" s="197">
        <v>0</v>
      </c>
      <c r="D774" s="197">
        <v>3428</v>
      </c>
      <c r="F774" s="15"/>
    </row>
    <row r="775" spans="1:6" hidden="1" outlineLevel="2" x14ac:dyDescent="0.25">
      <c r="A775" s="196" t="s">
        <v>1321</v>
      </c>
      <c r="B775" s="196" t="s">
        <v>1322</v>
      </c>
      <c r="C775" s="197">
        <v>0</v>
      </c>
      <c r="D775" s="197">
        <v>23512</v>
      </c>
      <c r="F775" s="15"/>
    </row>
    <row r="776" spans="1:6" hidden="1" outlineLevel="2" x14ac:dyDescent="0.25">
      <c r="A776" s="196" t="s">
        <v>4356</v>
      </c>
      <c r="B776" s="196" t="s">
        <v>4357</v>
      </c>
      <c r="C776" s="198">
        <v>0</v>
      </c>
      <c r="D776" s="198">
        <v>0</v>
      </c>
      <c r="F776" s="15"/>
    </row>
    <row r="777" spans="1:6" hidden="1" outlineLevel="2" x14ac:dyDescent="0.25">
      <c r="A777" s="196" t="s">
        <v>4358</v>
      </c>
      <c r="B777" s="196" t="s">
        <v>2879</v>
      </c>
      <c r="C777" s="198">
        <v>0</v>
      </c>
      <c r="D777" s="198">
        <v>0</v>
      </c>
      <c r="F777" s="15"/>
    </row>
    <row r="778" spans="1:6" hidden="1" outlineLevel="2" x14ac:dyDescent="0.25">
      <c r="A778" s="196" t="s">
        <v>1323</v>
      </c>
      <c r="B778" s="196" t="s">
        <v>1324</v>
      </c>
      <c r="C778" s="197">
        <v>0</v>
      </c>
      <c r="D778" s="197">
        <v>249</v>
      </c>
      <c r="F778" s="15"/>
    </row>
    <row r="779" spans="1:6" hidden="1" outlineLevel="2" x14ac:dyDescent="0.25">
      <c r="A779" s="196" t="s">
        <v>1325</v>
      </c>
      <c r="B779" s="196" t="s">
        <v>1326</v>
      </c>
      <c r="C779" s="197">
        <v>0</v>
      </c>
      <c r="D779" s="197">
        <v>4791</v>
      </c>
      <c r="F779" s="15"/>
    </row>
    <row r="780" spans="1:6" hidden="1" outlineLevel="2" x14ac:dyDescent="0.25">
      <c r="A780" s="196" t="s">
        <v>1327</v>
      </c>
      <c r="B780" s="196" t="s">
        <v>1328</v>
      </c>
      <c r="C780" s="197">
        <v>0</v>
      </c>
      <c r="D780" s="197">
        <v>6794</v>
      </c>
      <c r="F780" s="15"/>
    </row>
    <row r="781" spans="1:6" hidden="1" outlineLevel="2" x14ac:dyDescent="0.25">
      <c r="A781" s="196" t="s">
        <v>4359</v>
      </c>
      <c r="B781" s="196" t="s">
        <v>4360</v>
      </c>
      <c r="C781" s="197">
        <v>0</v>
      </c>
      <c r="D781" s="197">
        <v>14463.2</v>
      </c>
      <c r="F781" s="15"/>
    </row>
    <row r="782" spans="1:6" hidden="1" outlineLevel="2" x14ac:dyDescent="0.25">
      <c r="A782" s="196" t="s">
        <v>4361</v>
      </c>
      <c r="B782" s="196" t="s">
        <v>2167</v>
      </c>
      <c r="C782" s="197">
        <v>0</v>
      </c>
      <c r="D782" s="197">
        <v>438</v>
      </c>
      <c r="F782" s="15"/>
    </row>
    <row r="783" spans="1:6" hidden="1" outlineLevel="2" x14ac:dyDescent="0.25">
      <c r="A783" s="196" t="s">
        <v>4362</v>
      </c>
      <c r="B783" s="196" t="s">
        <v>4363</v>
      </c>
      <c r="C783" s="197">
        <v>0</v>
      </c>
      <c r="D783" s="197">
        <v>37266</v>
      </c>
      <c r="F783" s="15"/>
    </row>
    <row r="784" spans="1:6" hidden="1" outlineLevel="2" x14ac:dyDescent="0.25">
      <c r="A784" s="196" t="s">
        <v>4364</v>
      </c>
      <c r="B784" s="196" t="s">
        <v>4365</v>
      </c>
      <c r="C784" s="198">
        <v>0</v>
      </c>
      <c r="D784" s="198">
        <v>0</v>
      </c>
      <c r="F784" s="15"/>
    </row>
    <row r="785" spans="1:6" hidden="1" outlineLevel="2" x14ac:dyDescent="0.25">
      <c r="A785" s="196" t="s">
        <v>1329</v>
      </c>
      <c r="B785" s="196" t="s">
        <v>1330</v>
      </c>
      <c r="C785" s="197">
        <v>0</v>
      </c>
      <c r="D785" s="197">
        <v>68457</v>
      </c>
      <c r="F785" s="15"/>
    </row>
    <row r="786" spans="1:6" hidden="1" outlineLevel="2" x14ac:dyDescent="0.25">
      <c r="A786" s="196" t="s">
        <v>1331</v>
      </c>
      <c r="B786" s="196" t="s">
        <v>1332</v>
      </c>
      <c r="C786" s="197">
        <v>0</v>
      </c>
      <c r="D786" s="197">
        <v>63258</v>
      </c>
      <c r="F786" s="15"/>
    </row>
    <row r="787" spans="1:6" hidden="1" outlineLevel="2" x14ac:dyDescent="0.25">
      <c r="A787" s="196" t="s">
        <v>1333</v>
      </c>
      <c r="B787" s="196" t="s">
        <v>1334</v>
      </c>
      <c r="C787" s="197">
        <v>0</v>
      </c>
      <c r="D787" s="197">
        <v>3956.4</v>
      </c>
      <c r="F787" s="15"/>
    </row>
    <row r="788" spans="1:6" hidden="1" outlineLevel="2" x14ac:dyDescent="0.25">
      <c r="A788" s="196" t="s">
        <v>1335</v>
      </c>
      <c r="B788" s="196" t="s">
        <v>1336</v>
      </c>
      <c r="C788" s="197">
        <v>0</v>
      </c>
      <c r="D788" s="197">
        <v>1096</v>
      </c>
      <c r="F788" s="15"/>
    </row>
    <row r="789" spans="1:6" hidden="1" outlineLevel="2" x14ac:dyDescent="0.25">
      <c r="A789" s="196" t="s">
        <v>4366</v>
      </c>
      <c r="B789" s="196" t="s">
        <v>2169</v>
      </c>
      <c r="C789" s="197">
        <v>0</v>
      </c>
      <c r="D789" s="197">
        <v>8631</v>
      </c>
      <c r="F789" s="15"/>
    </row>
    <row r="790" spans="1:6" hidden="1" outlineLevel="2" x14ac:dyDescent="0.25">
      <c r="A790" s="196" t="s">
        <v>1337</v>
      </c>
      <c r="B790" s="196" t="s">
        <v>1338</v>
      </c>
      <c r="C790" s="197">
        <v>0</v>
      </c>
      <c r="D790" s="197">
        <v>3787</v>
      </c>
      <c r="F790" s="15"/>
    </row>
    <row r="791" spans="1:6" hidden="1" outlineLevel="2" x14ac:dyDescent="0.25">
      <c r="A791" s="196" t="s">
        <v>1339</v>
      </c>
      <c r="B791" s="196" t="s">
        <v>1340</v>
      </c>
      <c r="C791" s="197">
        <v>0</v>
      </c>
      <c r="D791" s="197">
        <v>25534</v>
      </c>
      <c r="F791" s="15"/>
    </row>
    <row r="792" spans="1:6" hidden="1" outlineLevel="2" x14ac:dyDescent="0.25">
      <c r="A792" s="196" t="s">
        <v>1341</v>
      </c>
      <c r="B792" s="196" t="s">
        <v>1342</v>
      </c>
      <c r="C792" s="197">
        <v>0</v>
      </c>
      <c r="D792" s="197">
        <v>3290.1</v>
      </c>
      <c r="F792" s="15"/>
    </row>
    <row r="793" spans="1:6" hidden="1" outlineLevel="2" x14ac:dyDescent="0.25">
      <c r="A793" s="196" t="s">
        <v>4367</v>
      </c>
      <c r="B793" s="196" t="s">
        <v>4368</v>
      </c>
      <c r="C793" s="198">
        <v>0</v>
      </c>
      <c r="D793" s="198">
        <v>0</v>
      </c>
      <c r="F793" s="15"/>
    </row>
    <row r="794" spans="1:6" hidden="1" outlineLevel="2" x14ac:dyDescent="0.25">
      <c r="A794" s="196" t="s">
        <v>4369</v>
      </c>
      <c r="B794" s="196" t="s">
        <v>4370</v>
      </c>
      <c r="C794" s="198">
        <v>0</v>
      </c>
      <c r="D794" s="198">
        <v>0</v>
      </c>
      <c r="F794" s="15"/>
    </row>
    <row r="795" spans="1:6" hidden="1" outlineLevel="2" x14ac:dyDescent="0.25">
      <c r="A795" s="196" t="s">
        <v>4371</v>
      </c>
      <c r="B795" s="196" t="s">
        <v>4372</v>
      </c>
      <c r="C795" s="198">
        <v>0</v>
      </c>
      <c r="D795" s="198">
        <v>0</v>
      </c>
      <c r="F795" s="15"/>
    </row>
    <row r="796" spans="1:6" hidden="1" outlineLevel="2" x14ac:dyDescent="0.25">
      <c r="A796" s="196" t="s">
        <v>4373</v>
      </c>
      <c r="B796" s="196" t="s">
        <v>4374</v>
      </c>
      <c r="C796" s="198">
        <v>0</v>
      </c>
      <c r="D796" s="198">
        <v>0</v>
      </c>
      <c r="F796" s="15"/>
    </row>
    <row r="797" spans="1:6" hidden="1" outlineLevel="2" x14ac:dyDescent="0.25">
      <c r="A797" s="196" t="s">
        <v>1343</v>
      </c>
      <c r="B797" s="196" t="s">
        <v>1344</v>
      </c>
      <c r="C797" s="197">
        <v>0</v>
      </c>
      <c r="D797" s="197">
        <v>7967.9</v>
      </c>
      <c r="F797" s="15"/>
    </row>
    <row r="798" spans="1:6" hidden="1" outlineLevel="2" x14ac:dyDescent="0.25">
      <c r="A798" s="196" t="s">
        <v>4375</v>
      </c>
      <c r="B798" s="196" t="s">
        <v>2173</v>
      </c>
      <c r="C798" s="197">
        <v>0</v>
      </c>
      <c r="D798" s="197">
        <v>2093</v>
      </c>
      <c r="F798" s="15"/>
    </row>
    <row r="799" spans="1:6" hidden="1" outlineLevel="2" x14ac:dyDescent="0.25">
      <c r="A799" s="196" t="s">
        <v>1345</v>
      </c>
      <c r="B799" s="196" t="s">
        <v>1346</v>
      </c>
      <c r="C799" s="197">
        <v>0</v>
      </c>
      <c r="D799" s="197">
        <v>22070</v>
      </c>
      <c r="F799" s="15"/>
    </row>
    <row r="800" spans="1:6" hidden="1" outlineLevel="2" x14ac:dyDescent="0.25">
      <c r="A800" s="196" t="s">
        <v>1347</v>
      </c>
      <c r="B800" s="196" t="s">
        <v>1348</v>
      </c>
      <c r="C800" s="197">
        <v>0</v>
      </c>
      <c r="D800" s="197">
        <v>5261.4</v>
      </c>
      <c r="F800" s="15"/>
    </row>
    <row r="801" spans="1:6" hidden="1" outlineLevel="2" x14ac:dyDescent="0.25">
      <c r="A801" s="196" t="s">
        <v>1349</v>
      </c>
      <c r="B801" s="196" t="s">
        <v>1350</v>
      </c>
      <c r="C801" s="197">
        <v>0</v>
      </c>
      <c r="D801" s="197">
        <v>5531.4</v>
      </c>
      <c r="F801" s="15"/>
    </row>
    <row r="802" spans="1:6" hidden="1" outlineLevel="2" x14ac:dyDescent="0.25">
      <c r="A802" s="196" t="s">
        <v>1351</v>
      </c>
      <c r="B802" s="196" t="s">
        <v>1352</v>
      </c>
      <c r="C802" s="198">
        <v>0</v>
      </c>
      <c r="D802" s="198">
        <v>0</v>
      </c>
      <c r="F802" s="15"/>
    </row>
    <row r="803" spans="1:6" hidden="1" outlineLevel="2" x14ac:dyDescent="0.25">
      <c r="A803" s="196" t="s">
        <v>4376</v>
      </c>
      <c r="B803" s="196" t="s">
        <v>2177</v>
      </c>
      <c r="C803" s="197">
        <v>0</v>
      </c>
      <c r="D803" s="197">
        <v>2302.3000000000002</v>
      </c>
      <c r="F803" s="15"/>
    </row>
    <row r="804" spans="1:6" hidden="1" outlineLevel="2" x14ac:dyDescent="0.25">
      <c r="A804" s="196" t="s">
        <v>4377</v>
      </c>
      <c r="B804" s="196" t="s">
        <v>4378</v>
      </c>
      <c r="C804" s="198">
        <v>0</v>
      </c>
      <c r="D804" s="198">
        <v>0</v>
      </c>
      <c r="F804" s="15"/>
    </row>
    <row r="805" spans="1:6" hidden="1" outlineLevel="2" x14ac:dyDescent="0.25">
      <c r="A805" s="196" t="s">
        <v>1353</v>
      </c>
      <c r="B805" s="196" t="s">
        <v>1354</v>
      </c>
      <c r="C805" s="197">
        <v>0</v>
      </c>
      <c r="D805" s="197">
        <v>132048</v>
      </c>
      <c r="F805" s="15"/>
    </row>
    <row r="806" spans="1:6" hidden="1" outlineLevel="2" x14ac:dyDescent="0.25">
      <c r="A806" s="196" t="s">
        <v>4379</v>
      </c>
      <c r="B806" s="196" t="s">
        <v>4380</v>
      </c>
      <c r="C806" s="198">
        <v>0</v>
      </c>
      <c r="D806" s="198">
        <v>0</v>
      </c>
      <c r="F806" s="15"/>
    </row>
    <row r="807" spans="1:6" hidden="1" outlineLevel="2" x14ac:dyDescent="0.25">
      <c r="A807" s="196" t="s">
        <v>4381</v>
      </c>
      <c r="B807" s="196" t="s">
        <v>4382</v>
      </c>
      <c r="C807" s="197">
        <v>0</v>
      </c>
      <c r="D807" s="197">
        <v>4000</v>
      </c>
      <c r="F807" s="15"/>
    </row>
    <row r="808" spans="1:6" hidden="1" outlineLevel="2" x14ac:dyDescent="0.25">
      <c r="A808" s="196" t="s">
        <v>1355</v>
      </c>
      <c r="B808" s="196" t="s">
        <v>1356</v>
      </c>
      <c r="C808" s="198">
        <v>0</v>
      </c>
      <c r="D808" s="198">
        <v>0</v>
      </c>
      <c r="F808" s="15"/>
    </row>
    <row r="809" spans="1:6" hidden="1" outlineLevel="2" x14ac:dyDescent="0.25">
      <c r="A809" s="196" t="s">
        <v>4383</v>
      </c>
      <c r="B809" s="196" t="s">
        <v>4384</v>
      </c>
      <c r="C809" s="198">
        <v>0</v>
      </c>
      <c r="D809" s="198">
        <v>0</v>
      </c>
      <c r="F809" s="15"/>
    </row>
    <row r="810" spans="1:6" hidden="1" outlineLevel="2" x14ac:dyDescent="0.25">
      <c r="A810" s="196" t="s">
        <v>4385</v>
      </c>
      <c r="B810" s="196" t="s">
        <v>3404</v>
      </c>
      <c r="C810" s="197">
        <v>0</v>
      </c>
      <c r="D810" s="197">
        <v>2334</v>
      </c>
      <c r="F810" s="15"/>
    </row>
    <row r="811" spans="1:6" hidden="1" outlineLevel="2" x14ac:dyDescent="0.25">
      <c r="A811" s="196" t="s">
        <v>4386</v>
      </c>
      <c r="B811" s="196" t="s">
        <v>4387</v>
      </c>
      <c r="C811" s="198">
        <v>0</v>
      </c>
      <c r="D811" s="198">
        <v>0</v>
      </c>
      <c r="F811" s="15"/>
    </row>
    <row r="812" spans="1:6" hidden="1" outlineLevel="2" x14ac:dyDescent="0.25">
      <c r="A812" s="196" t="s">
        <v>1357</v>
      </c>
      <c r="B812" s="196" t="s">
        <v>1358</v>
      </c>
      <c r="C812" s="197">
        <v>0</v>
      </c>
      <c r="D812" s="197">
        <v>1987</v>
      </c>
      <c r="F812" s="15"/>
    </row>
    <row r="813" spans="1:6" hidden="1" outlineLevel="2" x14ac:dyDescent="0.25">
      <c r="A813" s="196" t="s">
        <v>1359</v>
      </c>
      <c r="B813" s="196" t="s">
        <v>1360</v>
      </c>
      <c r="C813" s="197">
        <v>0</v>
      </c>
      <c r="D813" s="197">
        <v>36617</v>
      </c>
      <c r="F813" s="15"/>
    </row>
    <row r="814" spans="1:6" hidden="1" outlineLevel="2" x14ac:dyDescent="0.25">
      <c r="A814" s="196" t="s">
        <v>1361</v>
      </c>
      <c r="B814" s="196" t="s">
        <v>1362</v>
      </c>
      <c r="C814" s="197">
        <v>0</v>
      </c>
      <c r="D814" s="197">
        <v>149</v>
      </c>
      <c r="F814" s="15"/>
    </row>
    <row r="815" spans="1:6" hidden="1" outlineLevel="2" x14ac:dyDescent="0.25">
      <c r="A815" s="196" t="s">
        <v>4388</v>
      </c>
      <c r="B815" s="196" t="s">
        <v>3526</v>
      </c>
      <c r="C815" s="198">
        <v>0</v>
      </c>
      <c r="D815" s="198">
        <v>0</v>
      </c>
      <c r="F815" s="15"/>
    </row>
    <row r="816" spans="1:6" hidden="1" outlineLevel="2" x14ac:dyDescent="0.25">
      <c r="A816" s="196" t="s">
        <v>1363</v>
      </c>
      <c r="B816" s="196" t="s">
        <v>1364</v>
      </c>
      <c r="C816" s="197">
        <v>0</v>
      </c>
      <c r="D816" s="197">
        <v>18899</v>
      </c>
      <c r="F816" s="15"/>
    </row>
    <row r="817" spans="1:6" hidden="1" outlineLevel="2" x14ac:dyDescent="0.25">
      <c r="A817" s="196" t="s">
        <v>1365</v>
      </c>
      <c r="B817" s="196" t="s">
        <v>1366</v>
      </c>
      <c r="C817" s="197">
        <v>0</v>
      </c>
      <c r="D817" s="197">
        <v>23273</v>
      </c>
      <c r="F817" s="15"/>
    </row>
    <row r="818" spans="1:6" hidden="1" outlineLevel="2" x14ac:dyDescent="0.25">
      <c r="A818" s="196" t="s">
        <v>1367</v>
      </c>
      <c r="B818" s="196" t="s">
        <v>1368</v>
      </c>
      <c r="C818" s="197">
        <v>0</v>
      </c>
      <c r="D818" s="197">
        <v>9673.7999999999993</v>
      </c>
      <c r="F818" s="15"/>
    </row>
    <row r="819" spans="1:6" hidden="1" outlineLevel="2" x14ac:dyDescent="0.25">
      <c r="A819" s="196" t="s">
        <v>1369</v>
      </c>
      <c r="B819" s="196" t="s">
        <v>1370</v>
      </c>
      <c r="C819" s="197">
        <v>0</v>
      </c>
      <c r="D819" s="197">
        <v>3787</v>
      </c>
      <c r="F819" s="15"/>
    </row>
    <row r="820" spans="1:6" hidden="1" outlineLevel="2" x14ac:dyDescent="0.25">
      <c r="A820" s="196" t="s">
        <v>4389</v>
      </c>
      <c r="B820" s="196" t="s">
        <v>4390</v>
      </c>
      <c r="C820" s="198">
        <v>0</v>
      </c>
      <c r="D820" s="198">
        <v>0</v>
      </c>
      <c r="F820" s="15"/>
    </row>
    <row r="821" spans="1:6" hidden="1" outlineLevel="2" x14ac:dyDescent="0.25">
      <c r="A821" s="196" t="s">
        <v>4391</v>
      </c>
      <c r="B821" s="196" t="s">
        <v>4392</v>
      </c>
      <c r="C821" s="197">
        <v>0</v>
      </c>
      <c r="D821" s="197">
        <v>22759</v>
      </c>
      <c r="F821" s="15"/>
    </row>
    <row r="822" spans="1:6" hidden="1" outlineLevel="2" x14ac:dyDescent="0.25">
      <c r="A822" s="196" t="s">
        <v>4393</v>
      </c>
      <c r="B822" s="196" t="s">
        <v>4394</v>
      </c>
      <c r="C822" s="197">
        <v>0</v>
      </c>
      <c r="D822" s="197">
        <v>13911</v>
      </c>
      <c r="F822" s="15"/>
    </row>
    <row r="823" spans="1:6" hidden="1" outlineLevel="2" x14ac:dyDescent="0.25">
      <c r="A823" s="196" t="s">
        <v>4395</v>
      </c>
      <c r="B823" s="196" t="s">
        <v>2193</v>
      </c>
      <c r="C823" s="197">
        <v>0</v>
      </c>
      <c r="D823" s="197">
        <v>499</v>
      </c>
      <c r="F823" s="15"/>
    </row>
    <row r="824" spans="1:6" hidden="1" outlineLevel="2" x14ac:dyDescent="0.25">
      <c r="A824" s="196" t="s">
        <v>1371</v>
      </c>
      <c r="B824" s="196" t="s">
        <v>1372</v>
      </c>
      <c r="C824" s="197">
        <v>0</v>
      </c>
      <c r="D824" s="197">
        <v>4076</v>
      </c>
      <c r="F824" s="15"/>
    </row>
    <row r="825" spans="1:6" hidden="1" outlineLevel="2" x14ac:dyDescent="0.25">
      <c r="A825" s="196" t="s">
        <v>1373</v>
      </c>
      <c r="B825" s="196" t="s">
        <v>1374</v>
      </c>
      <c r="C825" s="197">
        <v>0</v>
      </c>
      <c r="D825" s="197">
        <v>4261.8999999999996</v>
      </c>
      <c r="F825" s="15"/>
    </row>
    <row r="826" spans="1:6" hidden="1" outlineLevel="2" x14ac:dyDescent="0.25">
      <c r="A826" s="196" t="s">
        <v>4396</v>
      </c>
      <c r="B826" s="196" t="s">
        <v>2195</v>
      </c>
      <c r="C826" s="197">
        <v>0</v>
      </c>
      <c r="D826" s="197">
        <v>5105</v>
      </c>
      <c r="F826" s="15"/>
    </row>
    <row r="827" spans="1:6" hidden="1" outlineLevel="2" x14ac:dyDescent="0.25">
      <c r="A827" s="196" t="s">
        <v>4397</v>
      </c>
      <c r="B827" s="196" t="s">
        <v>4398</v>
      </c>
      <c r="C827" s="198">
        <v>0</v>
      </c>
      <c r="D827" s="198">
        <v>0</v>
      </c>
      <c r="F827" s="15"/>
    </row>
    <row r="828" spans="1:6" hidden="1" outlineLevel="2" x14ac:dyDescent="0.25">
      <c r="A828" s="196" t="s">
        <v>4399</v>
      </c>
      <c r="B828" s="196" t="s">
        <v>4400</v>
      </c>
      <c r="C828" s="198">
        <v>0</v>
      </c>
      <c r="D828" s="198">
        <v>0</v>
      </c>
      <c r="F828" s="15"/>
    </row>
    <row r="829" spans="1:6" hidden="1" outlineLevel="2" x14ac:dyDescent="0.25">
      <c r="A829" s="196" t="s">
        <v>1375</v>
      </c>
      <c r="B829" s="196" t="s">
        <v>1376</v>
      </c>
      <c r="C829" s="197">
        <v>0</v>
      </c>
      <c r="D829" s="197">
        <v>1445</v>
      </c>
      <c r="F829" s="15"/>
    </row>
    <row r="830" spans="1:6" hidden="1" outlineLevel="2" x14ac:dyDescent="0.25">
      <c r="A830" s="196" t="s">
        <v>1377</v>
      </c>
      <c r="B830" s="196" t="s">
        <v>1378</v>
      </c>
      <c r="C830" s="197">
        <v>0</v>
      </c>
      <c r="D830" s="197">
        <v>3507.9</v>
      </c>
      <c r="F830" s="15"/>
    </row>
    <row r="831" spans="1:6" hidden="1" outlineLevel="2" x14ac:dyDescent="0.25">
      <c r="A831" s="196" t="s">
        <v>4401</v>
      </c>
      <c r="B831" s="196" t="s">
        <v>4402</v>
      </c>
      <c r="C831" s="198">
        <v>0</v>
      </c>
      <c r="D831" s="198">
        <v>0</v>
      </c>
      <c r="F831" s="15"/>
    </row>
    <row r="832" spans="1:6" hidden="1" outlineLevel="2" x14ac:dyDescent="0.25">
      <c r="A832" s="196" t="s">
        <v>4403</v>
      </c>
      <c r="B832" s="196" t="s">
        <v>2901</v>
      </c>
      <c r="C832" s="198">
        <v>0</v>
      </c>
      <c r="D832" s="198">
        <v>0</v>
      </c>
      <c r="F832" s="15"/>
    </row>
    <row r="833" spans="1:6" hidden="1" outlineLevel="2" x14ac:dyDescent="0.25">
      <c r="A833" s="196" t="s">
        <v>1379</v>
      </c>
      <c r="B833" s="196" t="s">
        <v>1380</v>
      </c>
      <c r="C833" s="197">
        <v>0</v>
      </c>
      <c r="D833" s="197">
        <v>1218</v>
      </c>
      <c r="F833" s="15"/>
    </row>
    <row r="834" spans="1:6" hidden="1" outlineLevel="2" x14ac:dyDescent="0.25">
      <c r="A834" s="196" t="s">
        <v>4404</v>
      </c>
      <c r="B834" s="196" t="s">
        <v>4405</v>
      </c>
      <c r="C834" s="198">
        <v>0</v>
      </c>
      <c r="D834" s="198">
        <v>0</v>
      </c>
      <c r="F834" s="15"/>
    </row>
    <row r="835" spans="1:6" hidden="1" outlineLevel="2" x14ac:dyDescent="0.25">
      <c r="A835" s="196" t="s">
        <v>4406</v>
      </c>
      <c r="B835" s="196" t="s">
        <v>4407</v>
      </c>
      <c r="C835" s="198">
        <v>0</v>
      </c>
      <c r="D835" s="198">
        <v>0</v>
      </c>
      <c r="F835" s="15"/>
    </row>
    <row r="836" spans="1:6" hidden="1" outlineLevel="2" x14ac:dyDescent="0.25">
      <c r="A836" s="196" t="s">
        <v>4408</v>
      </c>
      <c r="B836" s="196" t="s">
        <v>4409</v>
      </c>
      <c r="C836" s="198">
        <v>0</v>
      </c>
      <c r="D836" s="198">
        <v>0</v>
      </c>
      <c r="F836" s="15"/>
    </row>
    <row r="837" spans="1:6" hidden="1" outlineLevel="2" x14ac:dyDescent="0.25">
      <c r="A837" s="196" t="s">
        <v>4410</v>
      </c>
      <c r="B837" s="196" t="s">
        <v>2905</v>
      </c>
      <c r="C837" s="198">
        <v>0</v>
      </c>
      <c r="D837" s="198">
        <v>0</v>
      </c>
      <c r="F837" s="15"/>
    </row>
    <row r="838" spans="1:6" hidden="1" outlineLevel="2" x14ac:dyDescent="0.25">
      <c r="A838" s="196" t="s">
        <v>4411</v>
      </c>
      <c r="B838" s="196" t="s">
        <v>2215</v>
      </c>
      <c r="C838" s="197">
        <v>0</v>
      </c>
      <c r="D838" s="197">
        <v>3289</v>
      </c>
      <c r="F838" s="15"/>
    </row>
    <row r="839" spans="1:6" hidden="1" outlineLevel="2" x14ac:dyDescent="0.25">
      <c r="A839" s="196" t="s">
        <v>4412</v>
      </c>
      <c r="B839" s="196" t="s">
        <v>4413</v>
      </c>
      <c r="C839" s="198">
        <v>0</v>
      </c>
      <c r="D839" s="198">
        <v>0</v>
      </c>
      <c r="F839" s="15"/>
    </row>
    <row r="840" spans="1:6" hidden="1" outlineLevel="2" x14ac:dyDescent="0.25">
      <c r="A840" s="196" t="s">
        <v>1381</v>
      </c>
      <c r="B840" s="196" t="s">
        <v>1382</v>
      </c>
      <c r="C840" s="197">
        <v>0</v>
      </c>
      <c r="D840" s="197">
        <v>3787</v>
      </c>
      <c r="F840" s="15"/>
    </row>
    <row r="841" spans="1:6" hidden="1" outlineLevel="2" x14ac:dyDescent="0.25">
      <c r="A841" s="196" t="s">
        <v>1383</v>
      </c>
      <c r="B841" s="196" t="s">
        <v>1384</v>
      </c>
      <c r="C841" s="197">
        <v>0</v>
      </c>
      <c r="D841" s="197">
        <v>5453</v>
      </c>
      <c r="F841" s="15"/>
    </row>
    <row r="842" spans="1:6" hidden="1" outlineLevel="2" x14ac:dyDescent="0.25">
      <c r="A842" s="196" t="s">
        <v>1385</v>
      </c>
      <c r="B842" s="196" t="s">
        <v>1386</v>
      </c>
      <c r="C842" s="197">
        <v>0</v>
      </c>
      <c r="D842" s="197">
        <v>3787</v>
      </c>
      <c r="F842" s="15"/>
    </row>
    <row r="843" spans="1:6" hidden="1" outlineLevel="2" x14ac:dyDescent="0.25">
      <c r="A843" s="196" t="s">
        <v>4414</v>
      </c>
      <c r="B843" s="196" t="s">
        <v>4415</v>
      </c>
      <c r="C843" s="198">
        <v>0</v>
      </c>
      <c r="D843" s="198">
        <v>0</v>
      </c>
      <c r="F843" s="15"/>
    </row>
    <row r="844" spans="1:6" hidden="1" outlineLevel="2" x14ac:dyDescent="0.25">
      <c r="A844" s="196" t="s">
        <v>1387</v>
      </c>
      <c r="B844" s="196" t="s">
        <v>1388</v>
      </c>
      <c r="C844" s="197">
        <v>0</v>
      </c>
      <c r="D844" s="197">
        <v>2342</v>
      </c>
      <c r="F844" s="15"/>
    </row>
    <row r="845" spans="1:6" hidden="1" outlineLevel="2" x14ac:dyDescent="0.25">
      <c r="A845" s="196" t="s">
        <v>4416</v>
      </c>
      <c r="B845" s="196" t="s">
        <v>4417</v>
      </c>
      <c r="C845" s="198">
        <v>0</v>
      </c>
      <c r="D845" s="198">
        <v>0</v>
      </c>
      <c r="F845" s="15"/>
    </row>
    <row r="846" spans="1:6" hidden="1" outlineLevel="2" x14ac:dyDescent="0.25">
      <c r="A846" s="196" t="s">
        <v>1389</v>
      </c>
      <c r="B846" s="196" t="s">
        <v>1390</v>
      </c>
      <c r="C846" s="197">
        <v>0</v>
      </c>
      <c r="D846" s="197">
        <v>61303.199999999997</v>
      </c>
      <c r="F846" s="15"/>
    </row>
    <row r="847" spans="1:6" hidden="1" outlineLevel="2" x14ac:dyDescent="0.25">
      <c r="A847" s="196" t="s">
        <v>4418</v>
      </c>
      <c r="B847" s="196" t="s">
        <v>4419</v>
      </c>
      <c r="C847" s="198">
        <v>0</v>
      </c>
      <c r="D847" s="198">
        <v>0</v>
      </c>
      <c r="F847" s="15"/>
    </row>
    <row r="848" spans="1:6" hidden="1" outlineLevel="2" x14ac:dyDescent="0.25">
      <c r="A848" s="196" t="s">
        <v>1391</v>
      </c>
      <c r="B848" s="196" t="s">
        <v>1392</v>
      </c>
      <c r="C848" s="197">
        <v>0</v>
      </c>
      <c r="D848" s="197">
        <v>7096.3</v>
      </c>
      <c r="F848" s="15"/>
    </row>
    <row r="849" spans="1:6" hidden="1" outlineLevel="1" x14ac:dyDescent="0.25">
      <c r="A849" s="196" t="s">
        <v>1393</v>
      </c>
      <c r="B849" s="196" t="s">
        <v>1394</v>
      </c>
      <c r="C849" s="197">
        <v>0</v>
      </c>
      <c r="D849" s="197">
        <v>1210702.31</v>
      </c>
      <c r="F849" s="15"/>
    </row>
    <row r="850" spans="1:6" hidden="1" outlineLevel="2" x14ac:dyDescent="0.25">
      <c r="A850" s="196" t="s">
        <v>1395</v>
      </c>
      <c r="B850" s="196" t="s">
        <v>1396</v>
      </c>
      <c r="C850" s="197">
        <v>0</v>
      </c>
      <c r="D850" s="197">
        <v>53623</v>
      </c>
      <c r="F850" s="15"/>
    </row>
    <row r="851" spans="1:6" hidden="1" outlineLevel="2" x14ac:dyDescent="0.25">
      <c r="A851" s="196" t="s">
        <v>1397</v>
      </c>
      <c r="B851" s="196" t="s">
        <v>1398</v>
      </c>
      <c r="C851" s="198">
        <v>0</v>
      </c>
      <c r="D851" s="198">
        <v>0</v>
      </c>
      <c r="F851" s="15"/>
    </row>
    <row r="852" spans="1:6" hidden="1" outlineLevel="2" x14ac:dyDescent="0.25">
      <c r="A852" s="196" t="s">
        <v>1399</v>
      </c>
      <c r="B852" s="196" t="s">
        <v>1400</v>
      </c>
      <c r="C852" s="197">
        <v>0</v>
      </c>
      <c r="D852" s="197">
        <v>219</v>
      </c>
      <c r="F852" s="15"/>
    </row>
    <row r="853" spans="1:6" hidden="1" outlineLevel="2" x14ac:dyDescent="0.25">
      <c r="A853" s="196" t="s">
        <v>1401</v>
      </c>
      <c r="B853" s="196" t="s">
        <v>1402</v>
      </c>
      <c r="C853" s="198">
        <v>0</v>
      </c>
      <c r="D853" s="198">
        <v>0</v>
      </c>
      <c r="F853" s="15"/>
    </row>
    <row r="854" spans="1:6" hidden="1" outlineLevel="2" x14ac:dyDescent="0.25">
      <c r="A854" s="196" t="s">
        <v>1403</v>
      </c>
      <c r="B854" s="196" t="s">
        <v>1404</v>
      </c>
      <c r="C854" s="197">
        <v>0</v>
      </c>
      <c r="D854" s="197">
        <v>3507</v>
      </c>
      <c r="F854" s="15"/>
    </row>
    <row r="855" spans="1:6" hidden="1" outlineLevel="2" x14ac:dyDescent="0.25">
      <c r="A855" s="196" t="s">
        <v>1405</v>
      </c>
      <c r="B855" s="196" t="s">
        <v>1406</v>
      </c>
      <c r="C855" s="198">
        <v>0</v>
      </c>
      <c r="D855" s="198">
        <v>0</v>
      </c>
      <c r="F855" s="15"/>
    </row>
    <row r="856" spans="1:6" hidden="1" outlineLevel="2" x14ac:dyDescent="0.25">
      <c r="A856" s="196" t="s">
        <v>1407</v>
      </c>
      <c r="B856" s="196" t="s">
        <v>1408</v>
      </c>
      <c r="C856" s="197">
        <v>0</v>
      </c>
      <c r="D856" s="197">
        <v>6435</v>
      </c>
      <c r="F856" s="15"/>
    </row>
    <row r="857" spans="1:6" hidden="1" outlineLevel="2" x14ac:dyDescent="0.25">
      <c r="A857" s="196" t="s">
        <v>1409</v>
      </c>
      <c r="B857" s="196" t="s">
        <v>1410</v>
      </c>
      <c r="C857" s="197">
        <v>0</v>
      </c>
      <c r="D857" s="197">
        <v>438</v>
      </c>
      <c r="F857" s="15"/>
    </row>
    <row r="858" spans="1:6" hidden="1" outlineLevel="2" x14ac:dyDescent="0.25">
      <c r="A858" s="196" t="s">
        <v>1411</v>
      </c>
      <c r="B858" s="196" t="s">
        <v>1412</v>
      </c>
      <c r="C858" s="197">
        <v>0</v>
      </c>
      <c r="D858" s="197">
        <v>2670</v>
      </c>
      <c r="F858" s="15"/>
    </row>
    <row r="859" spans="1:6" hidden="1" outlineLevel="2" x14ac:dyDescent="0.25">
      <c r="A859" s="196" t="s">
        <v>1413</v>
      </c>
      <c r="B859" s="196" t="s">
        <v>1414</v>
      </c>
      <c r="C859" s="197">
        <v>0</v>
      </c>
      <c r="D859" s="197">
        <v>149</v>
      </c>
      <c r="F859" s="15"/>
    </row>
    <row r="860" spans="1:6" hidden="1" outlineLevel="2" x14ac:dyDescent="0.25">
      <c r="A860" s="196" t="s">
        <v>1415</v>
      </c>
      <c r="B860" s="196" t="s">
        <v>1416</v>
      </c>
      <c r="C860" s="197">
        <v>0</v>
      </c>
      <c r="D860" s="197">
        <v>6908.1</v>
      </c>
      <c r="F860" s="15"/>
    </row>
    <row r="861" spans="1:6" hidden="1" outlineLevel="2" x14ac:dyDescent="0.25">
      <c r="A861" s="196" t="s">
        <v>1417</v>
      </c>
      <c r="B861" s="196" t="s">
        <v>1418</v>
      </c>
      <c r="C861" s="197">
        <v>0</v>
      </c>
      <c r="D861" s="197">
        <v>17099</v>
      </c>
      <c r="F861" s="15"/>
    </row>
    <row r="862" spans="1:6" hidden="1" outlineLevel="2" x14ac:dyDescent="0.25">
      <c r="A862" s="196" t="s">
        <v>1419</v>
      </c>
      <c r="B862" s="196" t="s">
        <v>1420</v>
      </c>
      <c r="C862" s="197">
        <v>0</v>
      </c>
      <c r="D862" s="197">
        <v>45840</v>
      </c>
      <c r="F862" s="15"/>
    </row>
    <row r="863" spans="1:6" hidden="1" outlineLevel="2" x14ac:dyDescent="0.25">
      <c r="A863" s="196" t="s">
        <v>4420</v>
      </c>
      <c r="B863" s="196" t="s">
        <v>2381</v>
      </c>
      <c r="C863" s="197">
        <v>0</v>
      </c>
      <c r="D863" s="197">
        <v>3250</v>
      </c>
      <c r="F863" s="15"/>
    </row>
    <row r="864" spans="1:6" hidden="1" outlineLevel="2" x14ac:dyDescent="0.25">
      <c r="A864" s="196" t="s">
        <v>4421</v>
      </c>
      <c r="B864" s="196" t="s">
        <v>2383</v>
      </c>
      <c r="C864" s="197">
        <v>0</v>
      </c>
      <c r="D864" s="197">
        <v>3250</v>
      </c>
      <c r="F864" s="15"/>
    </row>
    <row r="865" spans="1:6" hidden="1" outlineLevel="2" x14ac:dyDescent="0.25">
      <c r="A865" s="196" t="s">
        <v>1421</v>
      </c>
      <c r="B865" s="196" t="s">
        <v>1422</v>
      </c>
      <c r="C865" s="197">
        <v>0</v>
      </c>
      <c r="D865" s="197">
        <v>3619</v>
      </c>
      <c r="F865" s="15"/>
    </row>
    <row r="866" spans="1:6" hidden="1" outlineLevel="2" x14ac:dyDescent="0.25">
      <c r="A866" s="196" t="s">
        <v>1423</v>
      </c>
      <c r="B866" s="196" t="s">
        <v>1424</v>
      </c>
      <c r="C866" s="197">
        <v>0</v>
      </c>
      <c r="D866" s="197">
        <v>3467</v>
      </c>
      <c r="F866" s="15"/>
    </row>
    <row r="867" spans="1:6" hidden="1" outlineLevel="2" x14ac:dyDescent="0.25">
      <c r="A867" s="196" t="s">
        <v>1425</v>
      </c>
      <c r="B867" s="196" t="s">
        <v>1426</v>
      </c>
      <c r="C867" s="197">
        <v>0</v>
      </c>
      <c r="D867" s="197">
        <v>6435</v>
      </c>
      <c r="F867" s="15"/>
    </row>
    <row r="868" spans="1:6" hidden="1" outlineLevel="2" x14ac:dyDescent="0.25">
      <c r="A868" s="196" t="s">
        <v>4422</v>
      </c>
      <c r="B868" s="196" t="s">
        <v>4423</v>
      </c>
      <c r="C868" s="198">
        <v>0</v>
      </c>
      <c r="D868" s="198">
        <v>0</v>
      </c>
      <c r="F868" s="15"/>
    </row>
    <row r="869" spans="1:6" hidden="1" outlineLevel="2" x14ac:dyDescent="0.25">
      <c r="A869" s="196" t="s">
        <v>1427</v>
      </c>
      <c r="B869" s="196" t="s">
        <v>1428</v>
      </c>
      <c r="C869" s="197">
        <v>0</v>
      </c>
      <c r="D869" s="197">
        <v>6435</v>
      </c>
      <c r="F869" s="15"/>
    </row>
    <row r="870" spans="1:6" hidden="1" outlineLevel="2" x14ac:dyDescent="0.25">
      <c r="A870" s="196" t="s">
        <v>1429</v>
      </c>
      <c r="B870" s="196" t="s">
        <v>1430</v>
      </c>
      <c r="C870" s="197">
        <v>0</v>
      </c>
      <c r="D870" s="197">
        <v>3237</v>
      </c>
      <c r="F870" s="15"/>
    </row>
    <row r="871" spans="1:6" hidden="1" outlineLevel="2" x14ac:dyDescent="0.25">
      <c r="A871" s="196" t="s">
        <v>1431</v>
      </c>
      <c r="B871" s="196" t="s">
        <v>1432</v>
      </c>
      <c r="C871" s="197">
        <v>0</v>
      </c>
      <c r="D871" s="197">
        <v>3467</v>
      </c>
      <c r="F871" s="15"/>
    </row>
    <row r="872" spans="1:6" hidden="1" outlineLevel="2" x14ac:dyDescent="0.25">
      <c r="A872" s="196" t="s">
        <v>4424</v>
      </c>
      <c r="B872" s="196" t="s">
        <v>4425</v>
      </c>
      <c r="C872" s="198">
        <v>0</v>
      </c>
      <c r="D872" s="198">
        <v>0</v>
      </c>
      <c r="F872" s="15"/>
    </row>
    <row r="873" spans="1:6" hidden="1" outlineLevel="2" x14ac:dyDescent="0.25">
      <c r="A873" s="196" t="s">
        <v>4426</v>
      </c>
      <c r="B873" s="196" t="s">
        <v>4427</v>
      </c>
      <c r="C873" s="197">
        <v>0</v>
      </c>
      <c r="D873" s="197">
        <v>2232</v>
      </c>
      <c r="F873" s="15"/>
    </row>
    <row r="874" spans="1:6" hidden="1" outlineLevel="2" x14ac:dyDescent="0.25">
      <c r="A874" s="196" t="s">
        <v>1433</v>
      </c>
      <c r="B874" s="196" t="s">
        <v>1434</v>
      </c>
      <c r="C874" s="197">
        <v>0</v>
      </c>
      <c r="D874" s="197">
        <v>9074</v>
      </c>
      <c r="F874" s="15"/>
    </row>
    <row r="875" spans="1:6" hidden="1" outlineLevel="2" x14ac:dyDescent="0.25">
      <c r="A875" s="196" t="s">
        <v>4428</v>
      </c>
      <c r="B875" s="196" t="s">
        <v>3720</v>
      </c>
      <c r="C875" s="198">
        <v>0</v>
      </c>
      <c r="D875" s="198">
        <v>0</v>
      </c>
      <c r="F875" s="15"/>
    </row>
    <row r="876" spans="1:6" hidden="1" outlineLevel="2" x14ac:dyDescent="0.25">
      <c r="A876" s="196" t="s">
        <v>1435</v>
      </c>
      <c r="B876" s="196" t="s">
        <v>1436</v>
      </c>
      <c r="C876" s="197">
        <v>0</v>
      </c>
      <c r="D876" s="197">
        <v>2825</v>
      </c>
      <c r="F876" s="15"/>
    </row>
    <row r="877" spans="1:6" hidden="1" outlineLevel="2" x14ac:dyDescent="0.25">
      <c r="A877" s="196" t="s">
        <v>4429</v>
      </c>
      <c r="B877" s="196" t="s">
        <v>4430</v>
      </c>
      <c r="C877" s="197">
        <v>0</v>
      </c>
      <c r="D877" s="197">
        <v>279</v>
      </c>
      <c r="F877" s="15"/>
    </row>
    <row r="878" spans="1:6" hidden="1" outlineLevel="2" x14ac:dyDescent="0.25">
      <c r="A878" s="196" t="s">
        <v>4431</v>
      </c>
      <c r="B878" s="196" t="s">
        <v>4432</v>
      </c>
      <c r="C878" s="197">
        <v>0</v>
      </c>
      <c r="D878" s="197">
        <v>1485</v>
      </c>
      <c r="F878" s="15"/>
    </row>
    <row r="879" spans="1:6" hidden="1" outlineLevel="2" x14ac:dyDescent="0.25">
      <c r="A879" s="196" t="s">
        <v>1437</v>
      </c>
      <c r="B879" s="196" t="s">
        <v>1438</v>
      </c>
      <c r="C879" s="197">
        <v>0</v>
      </c>
      <c r="D879" s="197">
        <v>998</v>
      </c>
      <c r="F879" s="15"/>
    </row>
    <row r="880" spans="1:6" hidden="1" outlineLevel="2" x14ac:dyDescent="0.25">
      <c r="A880" s="196" t="s">
        <v>1439</v>
      </c>
      <c r="B880" s="196" t="s">
        <v>1440</v>
      </c>
      <c r="C880" s="197">
        <v>0</v>
      </c>
      <c r="D880" s="197">
        <v>7945</v>
      </c>
      <c r="F880" s="15"/>
    </row>
    <row r="881" spans="1:6" hidden="1" outlineLevel="2" x14ac:dyDescent="0.25">
      <c r="A881" s="196" t="s">
        <v>1441</v>
      </c>
      <c r="B881" s="196" t="s">
        <v>1442</v>
      </c>
      <c r="C881" s="197">
        <v>0</v>
      </c>
      <c r="D881" s="197">
        <v>6435</v>
      </c>
      <c r="F881" s="15"/>
    </row>
    <row r="882" spans="1:6" hidden="1" outlineLevel="2" x14ac:dyDescent="0.25">
      <c r="A882" s="196" t="s">
        <v>4433</v>
      </c>
      <c r="B882" s="196" t="s">
        <v>4434</v>
      </c>
      <c r="C882" s="198">
        <v>0</v>
      </c>
      <c r="D882" s="198">
        <v>0</v>
      </c>
      <c r="F882" s="15"/>
    </row>
    <row r="883" spans="1:6" hidden="1" outlineLevel="2" x14ac:dyDescent="0.25">
      <c r="A883" s="196" t="s">
        <v>1443</v>
      </c>
      <c r="B883" s="196" t="s">
        <v>1444</v>
      </c>
      <c r="C883" s="197">
        <v>0</v>
      </c>
      <c r="D883" s="197">
        <v>3960</v>
      </c>
      <c r="F883" s="15"/>
    </row>
    <row r="884" spans="1:6" hidden="1" outlineLevel="2" x14ac:dyDescent="0.25">
      <c r="A884" s="196" t="s">
        <v>1445</v>
      </c>
      <c r="B884" s="196" t="s">
        <v>1446</v>
      </c>
      <c r="C884" s="198">
        <v>0</v>
      </c>
      <c r="D884" s="198">
        <v>0</v>
      </c>
      <c r="F884" s="15"/>
    </row>
    <row r="885" spans="1:6" hidden="1" outlineLevel="2" x14ac:dyDescent="0.25">
      <c r="A885" s="196" t="s">
        <v>1447</v>
      </c>
      <c r="B885" s="196" t="s">
        <v>1448</v>
      </c>
      <c r="C885" s="197">
        <v>0</v>
      </c>
      <c r="D885" s="197">
        <v>3467</v>
      </c>
      <c r="F885" s="15"/>
    </row>
    <row r="886" spans="1:6" hidden="1" outlineLevel="2" x14ac:dyDescent="0.25">
      <c r="A886" s="196" t="s">
        <v>1449</v>
      </c>
      <c r="B886" s="196" t="s">
        <v>1450</v>
      </c>
      <c r="C886" s="197">
        <v>0</v>
      </c>
      <c r="D886" s="197">
        <v>3467</v>
      </c>
      <c r="F886" s="15"/>
    </row>
    <row r="887" spans="1:6" hidden="1" outlineLevel="2" x14ac:dyDescent="0.25">
      <c r="A887" s="196" t="s">
        <v>4435</v>
      </c>
      <c r="B887" s="196" t="s">
        <v>2913</v>
      </c>
      <c r="C887" s="197">
        <v>0</v>
      </c>
      <c r="D887" s="197">
        <v>998</v>
      </c>
      <c r="F887" s="15"/>
    </row>
    <row r="888" spans="1:6" hidden="1" outlineLevel="2" x14ac:dyDescent="0.25">
      <c r="A888" s="196" t="s">
        <v>4436</v>
      </c>
      <c r="B888" s="196" t="s">
        <v>4437</v>
      </c>
      <c r="C888" s="198">
        <v>0</v>
      </c>
      <c r="D888" s="198">
        <v>0</v>
      </c>
      <c r="F888" s="15"/>
    </row>
    <row r="889" spans="1:6" hidden="1" outlineLevel="2" x14ac:dyDescent="0.25">
      <c r="A889" s="196" t="s">
        <v>4438</v>
      </c>
      <c r="B889" s="196" t="s">
        <v>4439</v>
      </c>
      <c r="C889" s="198">
        <v>0</v>
      </c>
      <c r="D889" s="198">
        <v>0</v>
      </c>
      <c r="F889" s="15"/>
    </row>
    <row r="890" spans="1:6" hidden="1" outlineLevel="2" x14ac:dyDescent="0.25">
      <c r="A890" s="196" t="s">
        <v>1451</v>
      </c>
      <c r="B890" s="196" t="s">
        <v>1452</v>
      </c>
      <c r="C890" s="197">
        <v>0</v>
      </c>
      <c r="D890" s="197">
        <v>34418</v>
      </c>
      <c r="F890" s="15"/>
    </row>
    <row r="891" spans="1:6" hidden="1" outlineLevel="2" x14ac:dyDescent="0.25">
      <c r="A891" s="196" t="s">
        <v>1453</v>
      </c>
      <c r="B891" s="196" t="s">
        <v>1454</v>
      </c>
      <c r="C891" s="198">
        <v>0</v>
      </c>
      <c r="D891" s="198">
        <v>0</v>
      </c>
      <c r="F891" s="15"/>
    </row>
    <row r="892" spans="1:6" hidden="1" outlineLevel="2" x14ac:dyDescent="0.25">
      <c r="A892" s="196" t="s">
        <v>1455</v>
      </c>
      <c r="B892" s="196" t="s">
        <v>1456</v>
      </c>
      <c r="C892" s="197">
        <v>0</v>
      </c>
      <c r="D892" s="197">
        <v>6435</v>
      </c>
      <c r="F892" s="15"/>
    </row>
    <row r="893" spans="1:6" hidden="1" outlineLevel="2" x14ac:dyDescent="0.25">
      <c r="A893" s="196" t="s">
        <v>4440</v>
      </c>
      <c r="B893" s="196" t="s">
        <v>2387</v>
      </c>
      <c r="C893" s="197">
        <v>0</v>
      </c>
      <c r="D893" s="197">
        <v>65134.400000000001</v>
      </c>
      <c r="F893" s="15"/>
    </row>
    <row r="894" spans="1:6" hidden="1" outlineLevel="2" x14ac:dyDescent="0.25">
      <c r="A894" s="196" t="s">
        <v>1457</v>
      </c>
      <c r="B894" s="196" t="s">
        <v>1458</v>
      </c>
      <c r="C894" s="198">
        <v>0</v>
      </c>
      <c r="D894" s="198">
        <v>0</v>
      </c>
      <c r="F894" s="15"/>
    </row>
    <row r="895" spans="1:6" hidden="1" outlineLevel="2" x14ac:dyDescent="0.25">
      <c r="A895" s="196" t="s">
        <v>1459</v>
      </c>
      <c r="B895" s="196" t="s">
        <v>1460</v>
      </c>
      <c r="C895" s="197">
        <v>0</v>
      </c>
      <c r="D895" s="197">
        <v>3507</v>
      </c>
      <c r="F895" s="15"/>
    </row>
    <row r="896" spans="1:6" hidden="1" outlineLevel="2" x14ac:dyDescent="0.25">
      <c r="A896" s="196" t="s">
        <v>4441</v>
      </c>
      <c r="B896" s="196" t="s">
        <v>4442</v>
      </c>
      <c r="C896" s="197">
        <v>0</v>
      </c>
      <c r="D896" s="197">
        <v>6435</v>
      </c>
      <c r="F896" s="15"/>
    </row>
    <row r="897" spans="1:6" hidden="1" outlineLevel="2" x14ac:dyDescent="0.25">
      <c r="A897" s="196" t="s">
        <v>1461</v>
      </c>
      <c r="B897" s="196" t="s">
        <v>1462</v>
      </c>
      <c r="C897" s="198">
        <v>0</v>
      </c>
      <c r="D897" s="198">
        <v>0</v>
      </c>
      <c r="F897" s="15"/>
    </row>
    <row r="898" spans="1:6" hidden="1" outlineLevel="2" x14ac:dyDescent="0.25">
      <c r="A898" s="196" t="s">
        <v>4443</v>
      </c>
      <c r="B898" s="196" t="s">
        <v>4444</v>
      </c>
      <c r="C898" s="197">
        <v>0</v>
      </c>
      <c r="D898" s="197">
        <v>1485</v>
      </c>
      <c r="F898" s="15"/>
    </row>
    <row r="899" spans="1:6" hidden="1" outlineLevel="2" x14ac:dyDescent="0.25">
      <c r="A899" s="196" t="s">
        <v>4445</v>
      </c>
      <c r="B899" s="196" t="s">
        <v>4446</v>
      </c>
      <c r="C899" s="197">
        <v>0</v>
      </c>
      <c r="D899" s="197">
        <v>4455</v>
      </c>
      <c r="F899" s="15"/>
    </row>
    <row r="900" spans="1:6" hidden="1" outlineLevel="2" x14ac:dyDescent="0.25">
      <c r="A900" s="196" t="s">
        <v>1463</v>
      </c>
      <c r="B900" s="196" t="s">
        <v>1464</v>
      </c>
      <c r="C900" s="197">
        <v>0</v>
      </c>
      <c r="D900" s="197">
        <v>14220</v>
      </c>
      <c r="F900" s="15"/>
    </row>
    <row r="901" spans="1:6" hidden="1" outlineLevel="2" x14ac:dyDescent="0.25">
      <c r="A901" s="196" t="s">
        <v>1465</v>
      </c>
      <c r="B901" s="196" t="s">
        <v>1466</v>
      </c>
      <c r="C901" s="197">
        <v>0</v>
      </c>
      <c r="D901" s="197">
        <v>6435</v>
      </c>
      <c r="F901" s="15"/>
    </row>
    <row r="902" spans="1:6" hidden="1" outlineLevel="2" x14ac:dyDescent="0.25">
      <c r="A902" s="196" t="s">
        <v>4447</v>
      </c>
      <c r="B902" s="196" t="s">
        <v>4448</v>
      </c>
      <c r="C902" s="197">
        <v>0</v>
      </c>
      <c r="D902" s="197">
        <v>4950</v>
      </c>
      <c r="F902" s="15"/>
    </row>
    <row r="903" spans="1:6" hidden="1" outlineLevel="2" x14ac:dyDescent="0.25">
      <c r="A903" s="196" t="s">
        <v>1467</v>
      </c>
      <c r="B903" s="196" t="s">
        <v>1468</v>
      </c>
      <c r="C903" s="197">
        <v>0</v>
      </c>
      <c r="D903" s="197">
        <v>5511</v>
      </c>
      <c r="F903" s="15"/>
    </row>
    <row r="904" spans="1:6" hidden="1" outlineLevel="2" x14ac:dyDescent="0.25">
      <c r="A904" s="196" t="s">
        <v>1469</v>
      </c>
      <c r="B904" s="196" t="s">
        <v>1470</v>
      </c>
      <c r="C904" s="197">
        <v>0</v>
      </c>
      <c r="D904" s="197">
        <v>12440</v>
      </c>
      <c r="F904" s="15"/>
    </row>
    <row r="905" spans="1:6" hidden="1" outlineLevel="2" x14ac:dyDescent="0.25">
      <c r="A905" s="196" t="s">
        <v>4449</v>
      </c>
      <c r="B905" s="196" t="s">
        <v>4450</v>
      </c>
      <c r="C905" s="197">
        <v>0</v>
      </c>
      <c r="D905" s="197">
        <v>1395</v>
      </c>
      <c r="F905" s="15"/>
    </row>
    <row r="906" spans="1:6" hidden="1" outlineLevel="2" x14ac:dyDescent="0.25">
      <c r="A906" s="196" t="s">
        <v>1471</v>
      </c>
      <c r="B906" s="196" t="s">
        <v>1472</v>
      </c>
      <c r="C906" s="197">
        <v>0</v>
      </c>
      <c r="D906" s="197">
        <v>3507</v>
      </c>
      <c r="F906" s="15"/>
    </row>
    <row r="907" spans="1:6" hidden="1" outlineLevel="2" x14ac:dyDescent="0.25">
      <c r="A907" s="196" t="s">
        <v>1473</v>
      </c>
      <c r="B907" s="196" t="s">
        <v>1474</v>
      </c>
      <c r="C907" s="197">
        <v>0</v>
      </c>
      <c r="D907" s="197">
        <v>6435</v>
      </c>
      <c r="F907" s="15"/>
    </row>
    <row r="908" spans="1:6" hidden="1" outlineLevel="2" x14ac:dyDescent="0.25">
      <c r="A908" s="196" t="s">
        <v>1475</v>
      </c>
      <c r="B908" s="196" t="s">
        <v>1476</v>
      </c>
      <c r="C908" s="197">
        <v>0</v>
      </c>
      <c r="D908" s="197">
        <v>6435</v>
      </c>
      <c r="F908" s="15"/>
    </row>
    <row r="909" spans="1:6" hidden="1" outlineLevel="2" x14ac:dyDescent="0.25">
      <c r="A909" s="196" t="s">
        <v>1477</v>
      </c>
      <c r="B909" s="196" t="s">
        <v>1478</v>
      </c>
      <c r="C909" s="197">
        <v>0</v>
      </c>
      <c r="D909" s="197">
        <v>3507</v>
      </c>
      <c r="F909" s="15"/>
    </row>
    <row r="910" spans="1:6" hidden="1" outlineLevel="2" x14ac:dyDescent="0.25">
      <c r="A910" s="196" t="s">
        <v>1479</v>
      </c>
      <c r="B910" s="196" t="s">
        <v>1480</v>
      </c>
      <c r="C910" s="197">
        <v>0</v>
      </c>
      <c r="D910" s="197">
        <v>876</v>
      </c>
      <c r="F910" s="15"/>
    </row>
    <row r="911" spans="1:6" hidden="1" outlineLevel="2" x14ac:dyDescent="0.25">
      <c r="A911" s="196" t="s">
        <v>4451</v>
      </c>
      <c r="B911" s="196" t="s">
        <v>4452</v>
      </c>
      <c r="C911" s="198">
        <v>0</v>
      </c>
      <c r="D911" s="198">
        <v>0</v>
      </c>
      <c r="F911" s="15"/>
    </row>
    <row r="912" spans="1:6" hidden="1" outlineLevel="2" x14ac:dyDescent="0.25">
      <c r="A912" s="196" t="s">
        <v>4453</v>
      </c>
      <c r="B912" s="196" t="s">
        <v>2017</v>
      </c>
      <c r="C912" s="197">
        <v>0</v>
      </c>
      <c r="D912" s="197">
        <v>4089</v>
      </c>
      <c r="F912" s="15"/>
    </row>
    <row r="913" spans="1:6" hidden="1" outlineLevel="2" x14ac:dyDescent="0.25">
      <c r="A913" s="196" t="s">
        <v>1481</v>
      </c>
      <c r="B913" s="196" t="s">
        <v>1482</v>
      </c>
      <c r="C913" s="198">
        <v>0</v>
      </c>
      <c r="D913" s="198">
        <v>0</v>
      </c>
      <c r="F913" s="15"/>
    </row>
    <row r="914" spans="1:6" hidden="1" outlineLevel="2" x14ac:dyDescent="0.25">
      <c r="A914" s="196" t="s">
        <v>4454</v>
      </c>
      <c r="B914" s="196" t="s">
        <v>4455</v>
      </c>
      <c r="C914" s="197">
        <v>0</v>
      </c>
      <c r="D914" s="197">
        <v>3465</v>
      </c>
      <c r="F914" s="15"/>
    </row>
    <row r="915" spans="1:6" hidden="1" outlineLevel="2" x14ac:dyDescent="0.25">
      <c r="A915" s="196" t="s">
        <v>1483</v>
      </c>
      <c r="B915" s="196" t="s">
        <v>1484</v>
      </c>
      <c r="C915" s="197">
        <v>0</v>
      </c>
      <c r="D915" s="197">
        <v>2112</v>
      </c>
      <c r="F915" s="15"/>
    </row>
    <row r="916" spans="1:6" hidden="1" outlineLevel="2" x14ac:dyDescent="0.25">
      <c r="A916" s="196" t="s">
        <v>4456</v>
      </c>
      <c r="B916" s="196" t="s">
        <v>4457</v>
      </c>
      <c r="C916" s="197">
        <v>0</v>
      </c>
      <c r="D916" s="197">
        <v>3960</v>
      </c>
      <c r="F916" s="15"/>
    </row>
    <row r="917" spans="1:6" hidden="1" outlineLevel="2" x14ac:dyDescent="0.25">
      <c r="A917" s="196" t="s">
        <v>1485</v>
      </c>
      <c r="B917" s="196" t="s">
        <v>1486</v>
      </c>
      <c r="C917" s="197">
        <v>0</v>
      </c>
      <c r="D917" s="197">
        <v>862</v>
      </c>
      <c r="F917" s="15"/>
    </row>
    <row r="918" spans="1:6" hidden="1" outlineLevel="2" x14ac:dyDescent="0.25">
      <c r="A918" s="196" t="s">
        <v>4458</v>
      </c>
      <c r="B918" s="196" t="s">
        <v>4459</v>
      </c>
      <c r="C918" s="197">
        <v>0</v>
      </c>
      <c r="D918" s="197">
        <v>4950</v>
      </c>
      <c r="F918" s="15"/>
    </row>
    <row r="919" spans="1:6" hidden="1" outlineLevel="2" x14ac:dyDescent="0.25">
      <c r="A919" s="196" t="s">
        <v>1487</v>
      </c>
      <c r="B919" s="196" t="s">
        <v>1488</v>
      </c>
      <c r="C919" s="197">
        <v>0</v>
      </c>
      <c r="D919" s="197">
        <v>6435</v>
      </c>
      <c r="F919" s="15"/>
    </row>
    <row r="920" spans="1:6" hidden="1" outlineLevel="2" x14ac:dyDescent="0.25">
      <c r="A920" s="196" t="s">
        <v>4460</v>
      </c>
      <c r="B920" s="196" t="s">
        <v>4461</v>
      </c>
      <c r="C920" s="198">
        <v>0</v>
      </c>
      <c r="D920" s="198">
        <v>0</v>
      </c>
      <c r="F920" s="15"/>
    </row>
    <row r="921" spans="1:6" hidden="1" outlineLevel="2" x14ac:dyDescent="0.25">
      <c r="A921" s="196" t="s">
        <v>4462</v>
      </c>
      <c r="B921" s="196" t="s">
        <v>1000</v>
      </c>
      <c r="C921" s="197">
        <v>0</v>
      </c>
      <c r="D921" s="197">
        <v>2871</v>
      </c>
      <c r="F921" s="15"/>
    </row>
    <row r="922" spans="1:6" hidden="1" outlineLevel="2" x14ac:dyDescent="0.25">
      <c r="A922" s="196" t="s">
        <v>4463</v>
      </c>
      <c r="B922" s="196" t="s">
        <v>1002</v>
      </c>
      <c r="C922" s="197">
        <v>0</v>
      </c>
      <c r="D922" s="197">
        <v>2871</v>
      </c>
      <c r="F922" s="15"/>
    </row>
    <row r="923" spans="1:6" hidden="1" outlineLevel="2" x14ac:dyDescent="0.25">
      <c r="A923" s="196" t="s">
        <v>4464</v>
      </c>
      <c r="B923" s="196" t="s">
        <v>4465</v>
      </c>
      <c r="C923" s="197">
        <v>0</v>
      </c>
      <c r="D923" s="197">
        <v>3960</v>
      </c>
      <c r="F923" s="15"/>
    </row>
    <row r="924" spans="1:6" hidden="1" outlineLevel="2" x14ac:dyDescent="0.25">
      <c r="A924" s="196" t="s">
        <v>4466</v>
      </c>
      <c r="B924" s="196" t="s">
        <v>4467</v>
      </c>
      <c r="C924" s="197">
        <v>0</v>
      </c>
      <c r="D924" s="197">
        <v>6435</v>
      </c>
      <c r="F924" s="15"/>
    </row>
    <row r="925" spans="1:6" hidden="1" outlineLevel="2" x14ac:dyDescent="0.25">
      <c r="A925" s="196" t="s">
        <v>1489</v>
      </c>
      <c r="B925" s="196" t="s">
        <v>1490</v>
      </c>
      <c r="C925" s="198">
        <v>0</v>
      </c>
      <c r="D925" s="198">
        <v>0</v>
      </c>
      <c r="F925" s="15"/>
    </row>
    <row r="926" spans="1:6" hidden="1" outlineLevel="2" x14ac:dyDescent="0.25">
      <c r="A926" s="196" t="s">
        <v>4468</v>
      </c>
      <c r="B926" s="196" t="s">
        <v>4469</v>
      </c>
      <c r="C926" s="197">
        <v>0</v>
      </c>
      <c r="D926" s="197">
        <v>495</v>
      </c>
      <c r="F926" s="15"/>
    </row>
    <row r="927" spans="1:6" hidden="1" outlineLevel="2" x14ac:dyDescent="0.25">
      <c r="A927" s="196" t="s">
        <v>1491</v>
      </c>
      <c r="B927" s="196" t="s">
        <v>1492</v>
      </c>
      <c r="C927" s="197">
        <v>0</v>
      </c>
      <c r="D927" s="197">
        <v>3467</v>
      </c>
      <c r="F927" s="15"/>
    </row>
    <row r="928" spans="1:6" hidden="1" outlineLevel="2" x14ac:dyDescent="0.25">
      <c r="A928" s="196" t="s">
        <v>1493</v>
      </c>
      <c r="B928" s="196" t="s">
        <v>1494</v>
      </c>
      <c r="C928" s="197">
        <v>0</v>
      </c>
      <c r="D928" s="197">
        <v>6435</v>
      </c>
      <c r="F928" s="15"/>
    </row>
    <row r="929" spans="1:6" hidden="1" outlineLevel="2" x14ac:dyDescent="0.25">
      <c r="A929" s="196" t="s">
        <v>4470</v>
      </c>
      <c r="B929" s="196" t="s">
        <v>4471</v>
      </c>
      <c r="C929" s="197">
        <v>0</v>
      </c>
      <c r="D929" s="197">
        <v>1980</v>
      </c>
      <c r="F929" s="15"/>
    </row>
    <row r="930" spans="1:6" hidden="1" outlineLevel="2" x14ac:dyDescent="0.25">
      <c r="A930" s="196" t="s">
        <v>4472</v>
      </c>
      <c r="B930" s="196" t="s">
        <v>4473</v>
      </c>
      <c r="C930" s="197">
        <v>0</v>
      </c>
      <c r="D930" s="197">
        <v>1497</v>
      </c>
      <c r="F930" s="15"/>
    </row>
    <row r="931" spans="1:6" hidden="1" outlineLevel="2" x14ac:dyDescent="0.25">
      <c r="A931" s="196" t="s">
        <v>1495</v>
      </c>
      <c r="B931" s="196" t="s">
        <v>1496</v>
      </c>
      <c r="C931" s="197">
        <v>0</v>
      </c>
      <c r="D931" s="197">
        <v>15455</v>
      </c>
      <c r="F931" s="15"/>
    </row>
    <row r="932" spans="1:6" hidden="1" outlineLevel="2" x14ac:dyDescent="0.25">
      <c r="A932" s="196" t="s">
        <v>1497</v>
      </c>
      <c r="B932" s="196" t="s">
        <v>1498</v>
      </c>
      <c r="C932" s="197">
        <v>0</v>
      </c>
      <c r="D932" s="197">
        <v>3507</v>
      </c>
      <c r="F932" s="15"/>
    </row>
    <row r="933" spans="1:6" hidden="1" outlineLevel="2" x14ac:dyDescent="0.25">
      <c r="A933" s="196" t="s">
        <v>4474</v>
      </c>
      <c r="B933" s="196" t="s">
        <v>4475</v>
      </c>
      <c r="C933" s="197">
        <v>0</v>
      </c>
      <c r="D933" s="197">
        <v>1953</v>
      </c>
      <c r="F933" s="15"/>
    </row>
    <row r="934" spans="1:6" hidden="1" outlineLevel="2" x14ac:dyDescent="0.25">
      <c r="A934" s="196" t="s">
        <v>1499</v>
      </c>
      <c r="B934" s="196" t="s">
        <v>1500</v>
      </c>
      <c r="C934" s="197">
        <v>0</v>
      </c>
      <c r="D934" s="197">
        <v>3507</v>
      </c>
      <c r="F934" s="15"/>
    </row>
    <row r="935" spans="1:6" hidden="1" outlineLevel="2" x14ac:dyDescent="0.25">
      <c r="A935" s="196" t="s">
        <v>4476</v>
      </c>
      <c r="B935" s="196" t="s">
        <v>4477</v>
      </c>
      <c r="C935" s="197">
        <v>0</v>
      </c>
      <c r="D935" s="197">
        <v>3465</v>
      </c>
      <c r="F935" s="15"/>
    </row>
    <row r="936" spans="1:6" hidden="1" outlineLevel="2" x14ac:dyDescent="0.25">
      <c r="A936" s="196" t="s">
        <v>1501</v>
      </c>
      <c r="B936" s="196" t="s">
        <v>1502</v>
      </c>
      <c r="C936" s="197">
        <v>0</v>
      </c>
      <c r="D936" s="197">
        <v>3467</v>
      </c>
      <c r="F936" s="15"/>
    </row>
    <row r="937" spans="1:6" hidden="1" outlineLevel="2" x14ac:dyDescent="0.25">
      <c r="A937" s="196" t="s">
        <v>1503</v>
      </c>
      <c r="B937" s="196" t="s">
        <v>1504</v>
      </c>
      <c r="C937" s="197">
        <v>0</v>
      </c>
      <c r="D937" s="197">
        <v>3960</v>
      </c>
      <c r="F937" s="15"/>
    </row>
    <row r="938" spans="1:6" hidden="1" outlineLevel="2" x14ac:dyDescent="0.25">
      <c r="A938" s="196" t="s">
        <v>1505</v>
      </c>
      <c r="B938" s="196" t="s">
        <v>1506</v>
      </c>
      <c r="C938" s="197">
        <v>0</v>
      </c>
      <c r="D938" s="197">
        <v>6435</v>
      </c>
      <c r="F938" s="15"/>
    </row>
    <row r="939" spans="1:6" hidden="1" outlineLevel="2" x14ac:dyDescent="0.25">
      <c r="A939" s="196" t="s">
        <v>1507</v>
      </c>
      <c r="B939" s="196" t="s">
        <v>1508</v>
      </c>
      <c r="C939" s="197">
        <v>0</v>
      </c>
      <c r="D939" s="197">
        <v>6435</v>
      </c>
      <c r="F939" s="15"/>
    </row>
    <row r="940" spans="1:6" hidden="1" outlineLevel="2" x14ac:dyDescent="0.25">
      <c r="A940" s="196" t="s">
        <v>4478</v>
      </c>
      <c r="B940" s="196" t="s">
        <v>4479</v>
      </c>
      <c r="C940" s="197">
        <v>0</v>
      </c>
      <c r="D940" s="197">
        <v>3465</v>
      </c>
      <c r="F940" s="15"/>
    </row>
    <row r="941" spans="1:6" hidden="1" outlineLevel="2" x14ac:dyDescent="0.25">
      <c r="A941" s="196" t="s">
        <v>4480</v>
      </c>
      <c r="B941" s="196" t="s">
        <v>4481</v>
      </c>
      <c r="C941" s="197">
        <v>0</v>
      </c>
      <c r="D941" s="197">
        <v>3960</v>
      </c>
      <c r="F941" s="15"/>
    </row>
    <row r="942" spans="1:6" hidden="1" outlineLevel="2" x14ac:dyDescent="0.25">
      <c r="A942" s="196" t="s">
        <v>1509</v>
      </c>
      <c r="B942" s="196" t="s">
        <v>1510</v>
      </c>
      <c r="C942" s="197">
        <v>0</v>
      </c>
      <c r="D942" s="197">
        <v>3507</v>
      </c>
      <c r="F942" s="15"/>
    </row>
    <row r="943" spans="1:6" hidden="1" outlineLevel="2" x14ac:dyDescent="0.25">
      <c r="A943" s="196" t="s">
        <v>1511</v>
      </c>
      <c r="B943" s="196" t="s">
        <v>1512</v>
      </c>
      <c r="C943" s="197">
        <v>0</v>
      </c>
      <c r="D943" s="197">
        <v>6435</v>
      </c>
      <c r="F943" s="15"/>
    </row>
    <row r="944" spans="1:6" hidden="1" outlineLevel="2" x14ac:dyDescent="0.25">
      <c r="A944" s="196" t="s">
        <v>1513</v>
      </c>
      <c r="B944" s="196" t="s">
        <v>1514</v>
      </c>
      <c r="C944" s="197">
        <v>0</v>
      </c>
      <c r="D944" s="197">
        <v>6435</v>
      </c>
      <c r="F944" s="15"/>
    </row>
    <row r="945" spans="1:6" hidden="1" outlineLevel="2" x14ac:dyDescent="0.25">
      <c r="A945" s="196" t="s">
        <v>4482</v>
      </c>
      <c r="B945" s="196" t="s">
        <v>4483</v>
      </c>
      <c r="C945" s="197">
        <v>0</v>
      </c>
      <c r="D945" s="197">
        <v>4950</v>
      </c>
      <c r="F945" s="15"/>
    </row>
    <row r="946" spans="1:6" hidden="1" outlineLevel="2" x14ac:dyDescent="0.25">
      <c r="A946" s="196" t="s">
        <v>4484</v>
      </c>
      <c r="B946" s="196" t="s">
        <v>4485</v>
      </c>
      <c r="C946" s="197">
        <v>0</v>
      </c>
      <c r="D946" s="197">
        <v>5445</v>
      </c>
      <c r="F946" s="15"/>
    </row>
    <row r="947" spans="1:6" hidden="1" outlineLevel="2" x14ac:dyDescent="0.25">
      <c r="A947" s="196" t="s">
        <v>4486</v>
      </c>
      <c r="B947" s="196" t="s">
        <v>4487</v>
      </c>
      <c r="C947" s="197">
        <v>0</v>
      </c>
      <c r="D947" s="197">
        <v>1497</v>
      </c>
      <c r="F947" s="15"/>
    </row>
    <row r="948" spans="1:6" hidden="1" outlineLevel="2" x14ac:dyDescent="0.25">
      <c r="A948" s="196" t="s">
        <v>4488</v>
      </c>
      <c r="B948" s="196" t="s">
        <v>4489</v>
      </c>
      <c r="C948" s="197">
        <v>0</v>
      </c>
      <c r="D948" s="197">
        <v>3960</v>
      </c>
      <c r="F948" s="15"/>
    </row>
    <row r="949" spans="1:6" hidden="1" outlineLevel="2" x14ac:dyDescent="0.25">
      <c r="A949" s="196" t="s">
        <v>4490</v>
      </c>
      <c r="B949" s="196" t="s">
        <v>4491</v>
      </c>
      <c r="C949" s="198">
        <v>0</v>
      </c>
      <c r="D949" s="198">
        <v>0</v>
      </c>
      <c r="F949" s="15"/>
    </row>
    <row r="950" spans="1:6" hidden="1" outlineLevel="2" x14ac:dyDescent="0.25">
      <c r="A950" s="196" t="s">
        <v>4492</v>
      </c>
      <c r="B950" s="196" t="s">
        <v>4493</v>
      </c>
      <c r="C950" s="198">
        <v>0</v>
      </c>
      <c r="D950" s="198">
        <v>0</v>
      </c>
      <c r="F950" s="15"/>
    </row>
    <row r="951" spans="1:6" hidden="1" outlineLevel="2" x14ac:dyDescent="0.25">
      <c r="A951" s="196" t="s">
        <v>1515</v>
      </c>
      <c r="B951" s="196" t="s">
        <v>1516</v>
      </c>
      <c r="C951" s="198">
        <v>0</v>
      </c>
      <c r="D951" s="198">
        <v>0</v>
      </c>
      <c r="F951" s="15"/>
    </row>
    <row r="952" spans="1:6" hidden="1" outlineLevel="2" x14ac:dyDescent="0.25">
      <c r="A952" s="196" t="s">
        <v>1517</v>
      </c>
      <c r="B952" s="196" t="s">
        <v>1518</v>
      </c>
      <c r="C952" s="197">
        <v>0</v>
      </c>
      <c r="D952" s="197">
        <v>4550</v>
      </c>
      <c r="F952" s="15"/>
    </row>
    <row r="953" spans="1:6" hidden="1" outlineLevel="2" x14ac:dyDescent="0.25">
      <c r="A953" s="196" t="s">
        <v>1519</v>
      </c>
      <c r="B953" s="196" t="s">
        <v>1520</v>
      </c>
      <c r="C953" s="197">
        <v>0</v>
      </c>
      <c r="D953" s="197">
        <v>7111</v>
      </c>
      <c r="F953" s="15"/>
    </row>
    <row r="954" spans="1:6" hidden="1" outlineLevel="2" x14ac:dyDescent="0.25">
      <c r="A954" s="196" t="s">
        <v>1521</v>
      </c>
      <c r="B954" s="196" t="s">
        <v>1522</v>
      </c>
      <c r="C954" s="197">
        <v>0</v>
      </c>
      <c r="D954" s="197">
        <v>9964</v>
      </c>
      <c r="F954" s="15"/>
    </row>
    <row r="955" spans="1:6" hidden="1" outlineLevel="2" x14ac:dyDescent="0.25">
      <c r="A955" s="196" t="s">
        <v>4494</v>
      </c>
      <c r="B955" s="196" t="s">
        <v>4495</v>
      </c>
      <c r="C955" s="197">
        <v>0</v>
      </c>
      <c r="D955" s="197">
        <v>3944</v>
      </c>
      <c r="F955" s="15"/>
    </row>
    <row r="956" spans="1:6" hidden="1" outlineLevel="2" x14ac:dyDescent="0.25">
      <c r="A956" s="196" t="s">
        <v>1523</v>
      </c>
      <c r="B956" s="196" t="s">
        <v>1524</v>
      </c>
      <c r="C956" s="197">
        <v>0</v>
      </c>
      <c r="D956" s="197">
        <v>6435</v>
      </c>
      <c r="F956" s="15"/>
    </row>
    <row r="957" spans="1:6" hidden="1" outlineLevel="2" x14ac:dyDescent="0.25">
      <c r="A957" s="196" t="s">
        <v>1525</v>
      </c>
      <c r="B957" s="196" t="s">
        <v>1526</v>
      </c>
      <c r="C957" s="197">
        <v>0</v>
      </c>
      <c r="D957" s="197">
        <v>2627</v>
      </c>
      <c r="F957" s="15"/>
    </row>
    <row r="958" spans="1:6" hidden="1" outlineLevel="2" x14ac:dyDescent="0.25">
      <c r="A958" s="196" t="s">
        <v>4496</v>
      </c>
      <c r="B958" s="196" t="s">
        <v>4497</v>
      </c>
      <c r="C958" s="198">
        <v>0</v>
      </c>
      <c r="D958" s="198">
        <v>0</v>
      </c>
      <c r="F958" s="15"/>
    </row>
    <row r="959" spans="1:6" hidden="1" outlineLevel="2" x14ac:dyDescent="0.25">
      <c r="A959" s="196" t="s">
        <v>1527</v>
      </c>
      <c r="B959" s="196" t="s">
        <v>1528</v>
      </c>
      <c r="C959" s="197">
        <v>0</v>
      </c>
      <c r="D959" s="197">
        <v>3507</v>
      </c>
      <c r="F959" s="15"/>
    </row>
    <row r="960" spans="1:6" hidden="1" outlineLevel="2" x14ac:dyDescent="0.25">
      <c r="A960" s="196" t="s">
        <v>1529</v>
      </c>
      <c r="B960" s="196" t="s">
        <v>1530</v>
      </c>
      <c r="C960" s="197">
        <v>0</v>
      </c>
      <c r="D960" s="197">
        <v>3467</v>
      </c>
      <c r="F960" s="15"/>
    </row>
    <row r="961" spans="1:6" hidden="1" outlineLevel="2" x14ac:dyDescent="0.25">
      <c r="A961" s="196" t="s">
        <v>1531</v>
      </c>
      <c r="B961" s="196" t="s">
        <v>1532</v>
      </c>
      <c r="C961" s="197">
        <v>0</v>
      </c>
      <c r="D961" s="197">
        <v>22444</v>
      </c>
      <c r="F961" s="15"/>
    </row>
    <row r="962" spans="1:6" hidden="1" outlineLevel="2" x14ac:dyDescent="0.25">
      <c r="A962" s="196" t="s">
        <v>1533</v>
      </c>
      <c r="B962" s="196" t="s">
        <v>1534</v>
      </c>
      <c r="C962" s="197">
        <v>0</v>
      </c>
      <c r="D962" s="197">
        <v>2409</v>
      </c>
      <c r="F962" s="15"/>
    </row>
    <row r="963" spans="1:6" hidden="1" outlineLevel="2" x14ac:dyDescent="0.25">
      <c r="A963" s="196" t="s">
        <v>1535</v>
      </c>
      <c r="B963" s="196" t="s">
        <v>1536</v>
      </c>
      <c r="C963" s="197">
        <v>0</v>
      </c>
      <c r="D963" s="197">
        <v>1078</v>
      </c>
      <c r="F963" s="15"/>
    </row>
    <row r="964" spans="1:6" hidden="1" outlineLevel="2" x14ac:dyDescent="0.25">
      <c r="A964" s="196" t="s">
        <v>1537</v>
      </c>
      <c r="B964" s="196" t="s">
        <v>1538</v>
      </c>
      <c r="C964" s="197">
        <v>0</v>
      </c>
      <c r="D964" s="197">
        <v>6514</v>
      </c>
      <c r="F964" s="15"/>
    </row>
    <row r="965" spans="1:6" hidden="1" outlineLevel="2" x14ac:dyDescent="0.25">
      <c r="A965" s="196" t="s">
        <v>4498</v>
      </c>
      <c r="B965" s="196" t="s">
        <v>4499</v>
      </c>
      <c r="C965" s="197">
        <v>0</v>
      </c>
      <c r="D965" s="197">
        <v>990</v>
      </c>
      <c r="F965" s="15"/>
    </row>
    <row r="966" spans="1:6" hidden="1" outlineLevel="2" x14ac:dyDescent="0.25">
      <c r="A966" s="196" t="s">
        <v>4500</v>
      </c>
      <c r="B966" s="196" t="s">
        <v>4501</v>
      </c>
      <c r="C966" s="198">
        <v>0</v>
      </c>
      <c r="D966" s="198">
        <v>0</v>
      </c>
      <c r="F966" s="15"/>
    </row>
    <row r="967" spans="1:6" hidden="1" outlineLevel="2" x14ac:dyDescent="0.25">
      <c r="A967" s="196" t="s">
        <v>4502</v>
      </c>
      <c r="B967" s="196" t="s">
        <v>2167</v>
      </c>
      <c r="C967" s="197">
        <v>0</v>
      </c>
      <c r="D967" s="197">
        <v>54474.75</v>
      </c>
      <c r="F967" s="15"/>
    </row>
    <row r="968" spans="1:6" hidden="1" outlineLevel="2" x14ac:dyDescent="0.25">
      <c r="A968" s="196" t="s">
        <v>1539</v>
      </c>
      <c r="B968" s="196" t="s">
        <v>1540</v>
      </c>
      <c r="C968" s="198">
        <v>0</v>
      </c>
      <c r="D968" s="198">
        <v>0</v>
      </c>
      <c r="F968" s="15"/>
    </row>
    <row r="969" spans="1:6" hidden="1" outlineLevel="2" x14ac:dyDescent="0.25">
      <c r="A969" s="196" t="s">
        <v>1541</v>
      </c>
      <c r="B969" s="196" t="s">
        <v>1542</v>
      </c>
      <c r="C969" s="197">
        <v>0</v>
      </c>
      <c r="D969" s="197">
        <v>2190</v>
      </c>
      <c r="F969" s="15"/>
    </row>
    <row r="970" spans="1:6" hidden="1" outlineLevel="2" x14ac:dyDescent="0.25">
      <c r="A970" s="196" t="s">
        <v>1543</v>
      </c>
      <c r="B970" s="196" t="s">
        <v>1544</v>
      </c>
      <c r="C970" s="197">
        <v>0</v>
      </c>
      <c r="D970" s="197">
        <v>1833</v>
      </c>
      <c r="F970" s="15"/>
    </row>
    <row r="971" spans="1:6" hidden="1" outlineLevel="2" x14ac:dyDescent="0.25">
      <c r="A971" s="196" t="s">
        <v>1545</v>
      </c>
      <c r="B971" s="196" t="s">
        <v>1546</v>
      </c>
      <c r="C971" s="197">
        <v>0</v>
      </c>
      <c r="D971" s="197">
        <v>50164.4</v>
      </c>
      <c r="F971" s="15"/>
    </row>
    <row r="972" spans="1:6" hidden="1" outlineLevel="2" x14ac:dyDescent="0.25">
      <c r="A972" s="196" t="s">
        <v>4503</v>
      </c>
      <c r="B972" s="196" t="s">
        <v>4504</v>
      </c>
      <c r="C972" s="197">
        <v>0</v>
      </c>
      <c r="D972" s="197">
        <v>3069</v>
      </c>
      <c r="F972" s="15"/>
    </row>
    <row r="973" spans="1:6" hidden="1" outlineLevel="2" x14ac:dyDescent="0.25">
      <c r="A973" s="196" t="s">
        <v>1547</v>
      </c>
      <c r="B973" s="196" t="s">
        <v>1548</v>
      </c>
      <c r="C973" s="197">
        <v>0</v>
      </c>
      <c r="D973" s="197">
        <v>876</v>
      </c>
      <c r="F973" s="15"/>
    </row>
    <row r="974" spans="1:6" hidden="1" outlineLevel="2" x14ac:dyDescent="0.25">
      <c r="A974" s="196" t="s">
        <v>1549</v>
      </c>
      <c r="B974" s="196" t="s">
        <v>1550</v>
      </c>
      <c r="C974" s="197">
        <v>0</v>
      </c>
      <c r="D974" s="197">
        <v>65330</v>
      </c>
      <c r="F974" s="15"/>
    </row>
    <row r="975" spans="1:6" hidden="1" outlineLevel="2" x14ac:dyDescent="0.25">
      <c r="A975" s="196" t="s">
        <v>1551</v>
      </c>
      <c r="B975" s="196" t="s">
        <v>1552</v>
      </c>
      <c r="C975" s="197">
        <v>0</v>
      </c>
      <c r="D975" s="197">
        <v>3507</v>
      </c>
      <c r="F975" s="15"/>
    </row>
    <row r="976" spans="1:6" hidden="1" outlineLevel="2" x14ac:dyDescent="0.25">
      <c r="A976" s="196" t="s">
        <v>1553</v>
      </c>
      <c r="B976" s="196" t="s">
        <v>1554</v>
      </c>
      <c r="C976" s="197">
        <v>0</v>
      </c>
      <c r="D976" s="197">
        <v>10836.8</v>
      </c>
      <c r="F976" s="15"/>
    </row>
    <row r="977" spans="1:6" hidden="1" outlineLevel="2" x14ac:dyDescent="0.25">
      <c r="A977" s="196" t="s">
        <v>1555</v>
      </c>
      <c r="B977" s="196" t="s">
        <v>1556</v>
      </c>
      <c r="C977" s="197">
        <v>0</v>
      </c>
      <c r="D977" s="197">
        <v>1554</v>
      </c>
      <c r="F977" s="15"/>
    </row>
    <row r="978" spans="1:6" hidden="1" outlineLevel="2" x14ac:dyDescent="0.25">
      <c r="A978" s="196" t="s">
        <v>1557</v>
      </c>
      <c r="B978" s="196" t="s">
        <v>1558</v>
      </c>
      <c r="C978" s="197">
        <v>0</v>
      </c>
      <c r="D978" s="197">
        <v>178.86</v>
      </c>
      <c r="F978" s="15"/>
    </row>
    <row r="979" spans="1:6" hidden="1" outlineLevel="2" x14ac:dyDescent="0.25">
      <c r="A979" s="196" t="s">
        <v>1559</v>
      </c>
      <c r="B979" s="196" t="s">
        <v>1560</v>
      </c>
      <c r="C979" s="197">
        <v>0</v>
      </c>
      <c r="D979" s="197">
        <v>9870</v>
      </c>
      <c r="F979" s="15"/>
    </row>
    <row r="980" spans="1:6" hidden="1" outlineLevel="2" x14ac:dyDescent="0.25">
      <c r="A980" s="196" t="s">
        <v>1561</v>
      </c>
      <c r="B980" s="196" t="s">
        <v>1562</v>
      </c>
      <c r="C980" s="197">
        <v>0</v>
      </c>
      <c r="D980" s="197">
        <v>3353</v>
      </c>
      <c r="F980" s="15"/>
    </row>
    <row r="981" spans="1:6" hidden="1" outlineLevel="2" x14ac:dyDescent="0.25">
      <c r="A981" s="196" t="s">
        <v>1563</v>
      </c>
      <c r="B981" s="196" t="s">
        <v>1564</v>
      </c>
      <c r="C981" s="197">
        <v>0</v>
      </c>
      <c r="D981" s="197">
        <v>6435</v>
      </c>
      <c r="F981" s="15"/>
    </row>
    <row r="982" spans="1:6" hidden="1" outlineLevel="2" x14ac:dyDescent="0.25">
      <c r="A982" s="196" t="s">
        <v>4505</v>
      </c>
      <c r="B982" s="196" t="s">
        <v>4506</v>
      </c>
      <c r="C982" s="197">
        <v>0</v>
      </c>
      <c r="D982" s="197">
        <v>2970</v>
      </c>
      <c r="F982" s="15"/>
    </row>
    <row r="983" spans="1:6" hidden="1" outlineLevel="2" x14ac:dyDescent="0.25">
      <c r="A983" s="196" t="s">
        <v>1565</v>
      </c>
      <c r="B983" s="196" t="s">
        <v>1566</v>
      </c>
      <c r="C983" s="197">
        <v>0</v>
      </c>
      <c r="D983" s="197">
        <v>3825</v>
      </c>
      <c r="F983" s="15"/>
    </row>
    <row r="984" spans="1:6" hidden="1" outlineLevel="2" x14ac:dyDescent="0.25">
      <c r="A984" s="196" t="s">
        <v>1567</v>
      </c>
      <c r="B984" s="196" t="s">
        <v>1568</v>
      </c>
      <c r="C984" s="197">
        <v>0</v>
      </c>
      <c r="D984" s="197">
        <v>6435</v>
      </c>
      <c r="F984" s="15"/>
    </row>
    <row r="985" spans="1:6" hidden="1" outlineLevel="2" x14ac:dyDescent="0.25">
      <c r="A985" s="196" t="s">
        <v>1569</v>
      </c>
      <c r="B985" s="196" t="s">
        <v>1570</v>
      </c>
      <c r="C985" s="197">
        <v>0</v>
      </c>
      <c r="D985" s="197">
        <v>3507</v>
      </c>
      <c r="F985" s="15"/>
    </row>
    <row r="986" spans="1:6" hidden="1" outlineLevel="2" x14ac:dyDescent="0.25">
      <c r="A986" s="196" t="s">
        <v>1571</v>
      </c>
      <c r="B986" s="196" t="s">
        <v>1572</v>
      </c>
      <c r="C986" s="197">
        <v>0</v>
      </c>
      <c r="D986" s="197">
        <v>1455</v>
      </c>
      <c r="F986" s="15"/>
    </row>
    <row r="987" spans="1:6" hidden="1" outlineLevel="2" x14ac:dyDescent="0.25">
      <c r="A987" s="196" t="s">
        <v>1573</v>
      </c>
      <c r="B987" s="196" t="s">
        <v>1574</v>
      </c>
      <c r="C987" s="197">
        <v>0</v>
      </c>
      <c r="D987" s="197">
        <v>3587</v>
      </c>
      <c r="F987" s="15"/>
    </row>
    <row r="988" spans="1:6" hidden="1" outlineLevel="2" x14ac:dyDescent="0.25">
      <c r="A988" s="196" t="s">
        <v>4507</v>
      </c>
      <c r="B988" s="196" t="s">
        <v>4508</v>
      </c>
      <c r="C988" s="197">
        <v>0</v>
      </c>
      <c r="D988" s="197">
        <v>3465</v>
      </c>
      <c r="F988" s="15"/>
    </row>
    <row r="989" spans="1:6" hidden="1" outlineLevel="2" x14ac:dyDescent="0.25">
      <c r="A989" s="196" t="s">
        <v>4509</v>
      </c>
      <c r="B989" s="196" t="s">
        <v>4510</v>
      </c>
      <c r="C989" s="197">
        <v>0</v>
      </c>
      <c r="D989" s="197">
        <v>1497</v>
      </c>
      <c r="F989" s="15"/>
    </row>
    <row r="990" spans="1:6" hidden="1" outlineLevel="2" x14ac:dyDescent="0.25">
      <c r="A990" s="196" t="s">
        <v>1575</v>
      </c>
      <c r="B990" s="196" t="s">
        <v>1576</v>
      </c>
      <c r="C990" s="197">
        <v>0</v>
      </c>
      <c r="D990" s="197">
        <v>5767</v>
      </c>
      <c r="F990" s="15"/>
    </row>
    <row r="991" spans="1:6" hidden="1" outlineLevel="2" x14ac:dyDescent="0.25">
      <c r="A991" s="196" t="s">
        <v>4511</v>
      </c>
      <c r="B991" s="196" t="s">
        <v>4512</v>
      </c>
      <c r="C991" s="197">
        <v>0</v>
      </c>
      <c r="D991" s="197">
        <v>3276</v>
      </c>
      <c r="F991" s="15"/>
    </row>
    <row r="992" spans="1:6" hidden="1" outlineLevel="2" x14ac:dyDescent="0.25">
      <c r="A992" s="196" t="s">
        <v>1577</v>
      </c>
      <c r="B992" s="196" t="s">
        <v>1578</v>
      </c>
      <c r="C992" s="197">
        <v>0</v>
      </c>
      <c r="D992" s="197">
        <v>11979</v>
      </c>
      <c r="F992" s="15"/>
    </row>
    <row r="993" spans="1:6" hidden="1" outlineLevel="2" x14ac:dyDescent="0.25">
      <c r="A993" s="196" t="s">
        <v>1579</v>
      </c>
      <c r="B993" s="196" t="s">
        <v>1580</v>
      </c>
      <c r="C993" s="198">
        <v>0</v>
      </c>
      <c r="D993" s="198">
        <v>0</v>
      </c>
      <c r="F993" s="15"/>
    </row>
    <row r="994" spans="1:6" hidden="1" outlineLevel="2" x14ac:dyDescent="0.25">
      <c r="A994" s="196" t="s">
        <v>4513</v>
      </c>
      <c r="B994" s="196" t="s">
        <v>4514</v>
      </c>
      <c r="C994" s="197">
        <v>0</v>
      </c>
      <c r="D994" s="197">
        <v>3465</v>
      </c>
      <c r="F994" s="15"/>
    </row>
    <row r="995" spans="1:6" hidden="1" outlineLevel="2" x14ac:dyDescent="0.25">
      <c r="A995" s="196" t="s">
        <v>1581</v>
      </c>
      <c r="B995" s="196" t="s">
        <v>1582</v>
      </c>
      <c r="C995" s="197">
        <v>0</v>
      </c>
      <c r="D995" s="197">
        <v>6435</v>
      </c>
      <c r="F995" s="15"/>
    </row>
    <row r="996" spans="1:6" hidden="1" outlineLevel="2" x14ac:dyDescent="0.25">
      <c r="A996" s="196" t="s">
        <v>1583</v>
      </c>
      <c r="B996" s="196" t="s">
        <v>1584</v>
      </c>
      <c r="C996" s="197">
        <v>0</v>
      </c>
      <c r="D996" s="197">
        <v>3467</v>
      </c>
      <c r="F996" s="15"/>
    </row>
    <row r="997" spans="1:6" hidden="1" outlineLevel="2" x14ac:dyDescent="0.25">
      <c r="A997" s="196" t="s">
        <v>4515</v>
      </c>
      <c r="B997" s="196" t="s">
        <v>4516</v>
      </c>
      <c r="C997" s="197">
        <v>0</v>
      </c>
      <c r="D997" s="197">
        <v>2970</v>
      </c>
      <c r="F997" s="15"/>
    </row>
    <row r="998" spans="1:6" hidden="1" outlineLevel="2" x14ac:dyDescent="0.25">
      <c r="A998" s="196" t="s">
        <v>1585</v>
      </c>
      <c r="B998" s="196" t="s">
        <v>1586</v>
      </c>
      <c r="C998" s="197">
        <v>0</v>
      </c>
      <c r="D998" s="197">
        <v>6435</v>
      </c>
      <c r="F998" s="15"/>
    </row>
    <row r="999" spans="1:6" hidden="1" outlineLevel="2" x14ac:dyDescent="0.25">
      <c r="A999" s="196" t="s">
        <v>4517</v>
      </c>
      <c r="B999" s="196" t="s">
        <v>4518</v>
      </c>
      <c r="C999" s="197">
        <v>0</v>
      </c>
      <c r="D999" s="197">
        <v>4950</v>
      </c>
      <c r="F999" s="15"/>
    </row>
    <row r="1000" spans="1:6" hidden="1" outlineLevel="2" x14ac:dyDescent="0.25">
      <c r="A1000" s="196" t="s">
        <v>1587</v>
      </c>
      <c r="B1000" s="196" t="s">
        <v>1588</v>
      </c>
      <c r="C1000" s="197">
        <v>0</v>
      </c>
      <c r="D1000" s="197">
        <v>3467</v>
      </c>
      <c r="F1000" s="15"/>
    </row>
    <row r="1001" spans="1:6" hidden="1" outlineLevel="2" x14ac:dyDescent="0.25">
      <c r="A1001" s="196" t="s">
        <v>1589</v>
      </c>
      <c r="B1001" s="196" t="s">
        <v>1590</v>
      </c>
      <c r="C1001" s="197">
        <v>0</v>
      </c>
      <c r="D1001" s="197">
        <v>6435</v>
      </c>
      <c r="F1001" s="15"/>
    </row>
    <row r="1002" spans="1:6" hidden="1" outlineLevel="2" x14ac:dyDescent="0.25">
      <c r="A1002" s="196" t="s">
        <v>1591</v>
      </c>
      <c r="B1002" s="196" t="s">
        <v>1592</v>
      </c>
      <c r="C1002" s="197">
        <v>0</v>
      </c>
      <c r="D1002" s="197">
        <v>3507</v>
      </c>
      <c r="F1002" s="15"/>
    </row>
    <row r="1003" spans="1:6" hidden="1" outlineLevel="2" x14ac:dyDescent="0.25">
      <c r="A1003" s="196" t="s">
        <v>1593</v>
      </c>
      <c r="B1003" s="196" t="s">
        <v>1594</v>
      </c>
      <c r="C1003" s="197">
        <v>0</v>
      </c>
      <c r="D1003" s="197">
        <v>92932</v>
      </c>
      <c r="F1003" s="15"/>
    </row>
    <row r="1004" spans="1:6" hidden="1" outlineLevel="2" x14ac:dyDescent="0.25">
      <c r="A1004" s="196" t="s">
        <v>1595</v>
      </c>
      <c r="B1004" s="196" t="s">
        <v>1596</v>
      </c>
      <c r="C1004" s="197">
        <v>0</v>
      </c>
      <c r="D1004" s="197">
        <v>6379</v>
      </c>
      <c r="F1004" s="15"/>
    </row>
    <row r="1005" spans="1:6" hidden="1" outlineLevel="2" x14ac:dyDescent="0.25">
      <c r="A1005" s="196" t="s">
        <v>4519</v>
      </c>
      <c r="B1005" s="196" t="s">
        <v>4520</v>
      </c>
      <c r="C1005" s="197">
        <v>0</v>
      </c>
      <c r="D1005" s="197">
        <v>6435</v>
      </c>
      <c r="F1005" s="15"/>
    </row>
    <row r="1006" spans="1:6" hidden="1" outlineLevel="2" x14ac:dyDescent="0.25">
      <c r="A1006" s="196" t="s">
        <v>1597</v>
      </c>
      <c r="B1006" s="196" t="s">
        <v>1598</v>
      </c>
      <c r="C1006" s="197">
        <v>0</v>
      </c>
      <c r="D1006" s="197">
        <v>400</v>
      </c>
      <c r="F1006" s="15"/>
    </row>
    <row r="1007" spans="1:6" hidden="1" outlineLevel="2" x14ac:dyDescent="0.25">
      <c r="A1007" s="196" t="s">
        <v>4521</v>
      </c>
      <c r="B1007" s="196" t="s">
        <v>4522</v>
      </c>
      <c r="C1007" s="197">
        <v>0</v>
      </c>
      <c r="D1007" s="197">
        <v>558</v>
      </c>
      <c r="F1007" s="15"/>
    </row>
    <row r="1008" spans="1:6" hidden="1" outlineLevel="2" x14ac:dyDescent="0.25">
      <c r="A1008" s="196" t="s">
        <v>1599</v>
      </c>
      <c r="B1008" s="196" t="s">
        <v>1600</v>
      </c>
      <c r="C1008" s="197">
        <v>0</v>
      </c>
      <c r="D1008" s="197">
        <v>3467</v>
      </c>
      <c r="F1008" s="15"/>
    </row>
    <row r="1009" spans="1:6" hidden="1" outlineLevel="2" x14ac:dyDescent="0.25">
      <c r="A1009" s="196" t="s">
        <v>1601</v>
      </c>
      <c r="B1009" s="196" t="s">
        <v>1602</v>
      </c>
      <c r="C1009" s="198">
        <v>0</v>
      </c>
      <c r="D1009" s="198">
        <v>0</v>
      </c>
      <c r="F1009" s="15"/>
    </row>
    <row r="1010" spans="1:6" hidden="1" outlineLevel="2" x14ac:dyDescent="0.25">
      <c r="A1010" s="196" t="s">
        <v>1603</v>
      </c>
      <c r="B1010" s="196" t="s">
        <v>1604</v>
      </c>
      <c r="C1010" s="197">
        <v>0</v>
      </c>
      <c r="D1010" s="197">
        <v>10725</v>
      </c>
      <c r="F1010" s="15"/>
    </row>
    <row r="1011" spans="1:6" hidden="1" outlineLevel="2" x14ac:dyDescent="0.25">
      <c r="A1011" s="196" t="s">
        <v>4523</v>
      </c>
      <c r="B1011" s="196" t="s">
        <v>4524</v>
      </c>
      <c r="C1011" s="198">
        <v>0</v>
      </c>
      <c r="D1011" s="198">
        <v>0</v>
      </c>
      <c r="F1011" s="15"/>
    </row>
    <row r="1012" spans="1:6" hidden="1" outlineLevel="2" x14ac:dyDescent="0.25">
      <c r="A1012" s="196" t="s">
        <v>1605</v>
      </c>
      <c r="B1012" s="196" t="s">
        <v>1606</v>
      </c>
      <c r="C1012" s="197">
        <v>0</v>
      </c>
      <c r="D1012" s="197">
        <v>6435</v>
      </c>
      <c r="F1012" s="15"/>
    </row>
    <row r="1013" spans="1:6" hidden="1" outlineLevel="2" x14ac:dyDescent="0.25">
      <c r="A1013" s="196" t="s">
        <v>1607</v>
      </c>
      <c r="B1013" s="196" t="s">
        <v>1608</v>
      </c>
      <c r="C1013" s="197">
        <v>0</v>
      </c>
      <c r="D1013" s="197">
        <v>3447</v>
      </c>
      <c r="F1013" s="15"/>
    </row>
    <row r="1014" spans="1:6" hidden="1" outlineLevel="2" x14ac:dyDescent="0.25">
      <c r="A1014" s="196" t="s">
        <v>1609</v>
      </c>
      <c r="B1014" s="196" t="s">
        <v>1610</v>
      </c>
      <c r="C1014" s="197">
        <v>0</v>
      </c>
      <c r="D1014" s="197">
        <v>3797</v>
      </c>
      <c r="F1014" s="15"/>
    </row>
    <row r="1015" spans="1:6" hidden="1" outlineLevel="2" x14ac:dyDescent="0.25">
      <c r="A1015" s="196" t="s">
        <v>1611</v>
      </c>
      <c r="B1015" s="196" t="s">
        <v>1612</v>
      </c>
      <c r="C1015" s="197">
        <v>0</v>
      </c>
      <c r="D1015" s="197">
        <v>7097</v>
      </c>
      <c r="F1015" s="15"/>
    </row>
    <row r="1016" spans="1:6" hidden="1" outlineLevel="2" x14ac:dyDescent="0.25">
      <c r="A1016" s="196" t="s">
        <v>1613</v>
      </c>
      <c r="B1016" s="196" t="s">
        <v>1614</v>
      </c>
      <c r="C1016" s="197">
        <v>0</v>
      </c>
      <c r="D1016" s="197">
        <v>5739</v>
      </c>
      <c r="F1016" s="15"/>
    </row>
    <row r="1017" spans="1:6" hidden="1" outlineLevel="2" x14ac:dyDescent="0.25">
      <c r="A1017" s="196" t="s">
        <v>1615</v>
      </c>
      <c r="B1017" s="196" t="s">
        <v>1616</v>
      </c>
      <c r="C1017" s="198">
        <v>0</v>
      </c>
      <c r="D1017" s="198">
        <v>0</v>
      </c>
      <c r="F1017" s="15"/>
    </row>
    <row r="1018" spans="1:6" hidden="1" outlineLevel="2" x14ac:dyDescent="0.25">
      <c r="A1018" s="196" t="s">
        <v>1617</v>
      </c>
      <c r="B1018" s="196" t="s">
        <v>1618</v>
      </c>
      <c r="C1018" s="197">
        <v>0</v>
      </c>
      <c r="D1018" s="197">
        <v>2522</v>
      </c>
      <c r="F1018" s="15"/>
    </row>
    <row r="1019" spans="1:6" hidden="1" outlineLevel="2" x14ac:dyDescent="0.25">
      <c r="A1019" s="196" t="s">
        <v>4525</v>
      </c>
      <c r="B1019" s="196" t="s">
        <v>4526</v>
      </c>
      <c r="C1019" s="198">
        <v>0</v>
      </c>
      <c r="D1019" s="198">
        <v>0</v>
      </c>
      <c r="F1019" s="15"/>
    </row>
    <row r="1020" spans="1:6" hidden="1" outlineLevel="2" x14ac:dyDescent="0.25">
      <c r="A1020" s="196" t="s">
        <v>1619</v>
      </c>
      <c r="B1020" s="196" t="s">
        <v>1620</v>
      </c>
      <c r="C1020" s="198">
        <v>0</v>
      </c>
      <c r="D1020" s="198">
        <v>0</v>
      </c>
      <c r="F1020" s="15"/>
    </row>
    <row r="1021" spans="1:6" hidden="1" outlineLevel="2" x14ac:dyDescent="0.25">
      <c r="A1021" s="196" t="s">
        <v>1621</v>
      </c>
      <c r="B1021" s="196" t="s">
        <v>1622</v>
      </c>
      <c r="C1021" s="197">
        <v>0</v>
      </c>
      <c r="D1021" s="197">
        <v>11069</v>
      </c>
      <c r="F1021" s="15"/>
    </row>
    <row r="1022" spans="1:6" hidden="1" outlineLevel="2" x14ac:dyDescent="0.25">
      <c r="A1022" s="196" t="s">
        <v>1623</v>
      </c>
      <c r="B1022" s="196" t="s">
        <v>1624</v>
      </c>
      <c r="C1022" s="197">
        <v>0</v>
      </c>
      <c r="D1022" s="197">
        <v>13522</v>
      </c>
      <c r="F1022" s="15"/>
    </row>
    <row r="1023" spans="1:6" hidden="1" outlineLevel="2" x14ac:dyDescent="0.25">
      <c r="A1023" s="196" t="s">
        <v>1625</v>
      </c>
      <c r="B1023" s="196" t="s">
        <v>1626</v>
      </c>
      <c r="C1023" s="197">
        <v>0</v>
      </c>
      <c r="D1023" s="197">
        <v>998</v>
      </c>
      <c r="F1023" s="15"/>
    </row>
    <row r="1024" spans="1:6" hidden="1" outlineLevel="2" x14ac:dyDescent="0.25">
      <c r="A1024" s="196" t="s">
        <v>4527</v>
      </c>
      <c r="B1024" s="196" t="s">
        <v>4528</v>
      </c>
      <c r="C1024" s="198">
        <v>0</v>
      </c>
      <c r="D1024" s="198">
        <v>0</v>
      </c>
      <c r="F1024" s="15"/>
    </row>
    <row r="1025" spans="1:6" hidden="1" outlineLevel="2" x14ac:dyDescent="0.25">
      <c r="A1025" s="196" t="s">
        <v>1627</v>
      </c>
      <c r="B1025" s="196" t="s">
        <v>1628</v>
      </c>
      <c r="C1025" s="197">
        <v>0</v>
      </c>
      <c r="D1025" s="197">
        <v>20157</v>
      </c>
      <c r="F1025" s="15"/>
    </row>
    <row r="1026" spans="1:6" hidden="1" outlineLevel="2" x14ac:dyDescent="0.25">
      <c r="A1026" s="196" t="s">
        <v>1629</v>
      </c>
      <c r="B1026" s="196" t="s">
        <v>1630</v>
      </c>
      <c r="C1026" s="197">
        <v>0</v>
      </c>
      <c r="D1026" s="197">
        <v>10748</v>
      </c>
      <c r="F1026" s="15"/>
    </row>
    <row r="1027" spans="1:6" hidden="1" outlineLevel="2" x14ac:dyDescent="0.25">
      <c r="A1027" s="196" t="s">
        <v>1631</v>
      </c>
      <c r="B1027" s="196" t="s">
        <v>1632</v>
      </c>
      <c r="C1027" s="197">
        <v>0</v>
      </c>
      <c r="D1027" s="197">
        <v>6345</v>
      </c>
      <c r="F1027" s="15"/>
    </row>
    <row r="1028" spans="1:6" hidden="1" outlineLevel="2" x14ac:dyDescent="0.25">
      <c r="A1028" s="196" t="s">
        <v>4529</v>
      </c>
      <c r="B1028" s="196" t="s">
        <v>3537</v>
      </c>
      <c r="C1028" s="198">
        <v>0</v>
      </c>
      <c r="D1028" s="198">
        <v>0</v>
      </c>
      <c r="F1028" s="15"/>
    </row>
    <row r="1029" spans="1:6" hidden="1" outlineLevel="2" x14ac:dyDescent="0.25">
      <c r="A1029" s="196" t="s">
        <v>1633</v>
      </c>
      <c r="B1029" s="196" t="s">
        <v>1634</v>
      </c>
      <c r="C1029" s="197">
        <v>0</v>
      </c>
      <c r="D1029" s="197">
        <v>3467</v>
      </c>
      <c r="F1029" s="15"/>
    </row>
    <row r="1030" spans="1:6" hidden="1" outlineLevel="2" x14ac:dyDescent="0.25">
      <c r="A1030" s="196" t="s">
        <v>1635</v>
      </c>
      <c r="B1030" s="196" t="s">
        <v>1636</v>
      </c>
      <c r="C1030" s="197">
        <v>0</v>
      </c>
      <c r="D1030" s="197">
        <v>3507</v>
      </c>
      <c r="F1030" s="15"/>
    </row>
    <row r="1031" spans="1:6" hidden="1" outlineLevel="2" x14ac:dyDescent="0.25">
      <c r="A1031" s="196" t="s">
        <v>1637</v>
      </c>
      <c r="B1031" s="196" t="s">
        <v>1638</v>
      </c>
      <c r="C1031" s="197">
        <v>0</v>
      </c>
      <c r="D1031" s="197">
        <v>3507</v>
      </c>
      <c r="F1031" s="15"/>
    </row>
    <row r="1032" spans="1:6" hidden="1" outlineLevel="2" x14ac:dyDescent="0.25">
      <c r="A1032" s="196" t="s">
        <v>1639</v>
      </c>
      <c r="B1032" s="196" t="s">
        <v>1640</v>
      </c>
      <c r="C1032" s="197">
        <v>0</v>
      </c>
      <c r="D1032" s="197">
        <v>6287</v>
      </c>
      <c r="F1032" s="15"/>
    </row>
    <row r="1033" spans="1:6" hidden="1" outlineLevel="2" x14ac:dyDescent="0.25">
      <c r="A1033" s="196" t="s">
        <v>1641</v>
      </c>
      <c r="B1033" s="196" t="s">
        <v>1642</v>
      </c>
      <c r="C1033" s="197">
        <v>0</v>
      </c>
      <c r="D1033" s="197">
        <v>3567</v>
      </c>
      <c r="F1033" s="15"/>
    </row>
    <row r="1034" spans="1:6" hidden="1" outlineLevel="2" x14ac:dyDescent="0.25">
      <c r="A1034" s="196" t="s">
        <v>4530</v>
      </c>
      <c r="B1034" s="196" t="s">
        <v>4531</v>
      </c>
      <c r="C1034" s="198">
        <v>0</v>
      </c>
      <c r="D1034" s="198">
        <v>0</v>
      </c>
      <c r="F1034" s="15"/>
    </row>
    <row r="1035" spans="1:6" hidden="1" outlineLevel="2" x14ac:dyDescent="0.25">
      <c r="A1035" s="196" t="s">
        <v>1643</v>
      </c>
      <c r="B1035" s="196" t="s">
        <v>1644</v>
      </c>
      <c r="C1035" s="197">
        <v>0</v>
      </c>
      <c r="D1035" s="197">
        <v>6427</v>
      </c>
      <c r="F1035" s="15"/>
    </row>
    <row r="1036" spans="1:6" hidden="1" outlineLevel="2" x14ac:dyDescent="0.25">
      <c r="A1036" s="196" t="s">
        <v>1645</v>
      </c>
      <c r="B1036" s="196" t="s">
        <v>1646</v>
      </c>
      <c r="C1036" s="197">
        <v>0</v>
      </c>
      <c r="D1036" s="197">
        <v>6435</v>
      </c>
      <c r="F1036" s="15"/>
    </row>
    <row r="1037" spans="1:6" hidden="1" outlineLevel="2" x14ac:dyDescent="0.25">
      <c r="A1037" s="196" t="s">
        <v>4532</v>
      </c>
      <c r="B1037" s="196" t="s">
        <v>4533</v>
      </c>
      <c r="C1037" s="197">
        <v>0</v>
      </c>
      <c r="D1037" s="197">
        <v>990</v>
      </c>
      <c r="F1037" s="15"/>
    </row>
    <row r="1038" spans="1:6" hidden="1" outlineLevel="2" x14ac:dyDescent="0.25">
      <c r="A1038" s="196" t="s">
        <v>1647</v>
      </c>
      <c r="B1038" s="196" t="s">
        <v>1648</v>
      </c>
      <c r="C1038" s="197">
        <v>0</v>
      </c>
      <c r="D1038" s="197">
        <v>6435</v>
      </c>
      <c r="F1038" s="15"/>
    </row>
    <row r="1039" spans="1:6" hidden="1" outlineLevel="2" x14ac:dyDescent="0.25">
      <c r="A1039" s="196" t="s">
        <v>1649</v>
      </c>
      <c r="B1039" s="196" t="s">
        <v>1650</v>
      </c>
      <c r="C1039" s="197">
        <v>0</v>
      </c>
      <c r="D1039" s="197">
        <v>6435</v>
      </c>
      <c r="F1039" s="15"/>
    </row>
    <row r="1040" spans="1:6" hidden="1" outlineLevel="2" x14ac:dyDescent="0.25">
      <c r="A1040" s="196" t="s">
        <v>1651</v>
      </c>
      <c r="B1040" s="196" t="s">
        <v>1652</v>
      </c>
      <c r="C1040" s="197">
        <v>0</v>
      </c>
      <c r="D1040" s="197">
        <v>3507</v>
      </c>
      <c r="F1040" s="15"/>
    </row>
    <row r="1041" spans="1:6" hidden="1" outlineLevel="2" x14ac:dyDescent="0.25">
      <c r="A1041" s="196" t="s">
        <v>1653</v>
      </c>
      <c r="B1041" s="196" t="s">
        <v>1654</v>
      </c>
      <c r="C1041" s="197">
        <v>0</v>
      </c>
      <c r="D1041" s="197">
        <v>6435</v>
      </c>
      <c r="F1041" s="15"/>
    </row>
    <row r="1042" spans="1:6" hidden="1" outlineLevel="2" x14ac:dyDescent="0.25">
      <c r="A1042" s="196" t="s">
        <v>1655</v>
      </c>
      <c r="B1042" s="196" t="s">
        <v>1656</v>
      </c>
      <c r="C1042" s="197">
        <v>0</v>
      </c>
      <c r="D1042" s="197">
        <v>6435</v>
      </c>
      <c r="F1042" s="15"/>
    </row>
    <row r="1043" spans="1:6" hidden="1" outlineLevel="2" x14ac:dyDescent="0.25">
      <c r="A1043" s="196" t="s">
        <v>4534</v>
      </c>
      <c r="B1043" s="196" t="s">
        <v>4535</v>
      </c>
      <c r="C1043" s="197">
        <v>0</v>
      </c>
      <c r="D1043" s="197">
        <v>2475</v>
      </c>
      <c r="F1043" s="15"/>
    </row>
    <row r="1044" spans="1:6" hidden="1" outlineLevel="2" x14ac:dyDescent="0.25">
      <c r="A1044" s="196" t="s">
        <v>4536</v>
      </c>
      <c r="B1044" s="196" t="s">
        <v>4537</v>
      </c>
      <c r="C1044" s="197">
        <v>0</v>
      </c>
      <c r="D1044" s="197">
        <v>3465</v>
      </c>
      <c r="F1044" s="15"/>
    </row>
    <row r="1045" spans="1:6" hidden="1" outlineLevel="2" x14ac:dyDescent="0.25">
      <c r="A1045" s="196" t="s">
        <v>4538</v>
      </c>
      <c r="B1045" s="196" t="s">
        <v>4539</v>
      </c>
      <c r="C1045" s="197">
        <v>0</v>
      </c>
      <c r="D1045" s="197">
        <v>6435</v>
      </c>
      <c r="F1045" s="15"/>
    </row>
    <row r="1046" spans="1:6" hidden="1" outlineLevel="1" x14ac:dyDescent="0.25">
      <c r="A1046" s="196" t="s">
        <v>4540</v>
      </c>
      <c r="B1046" s="196" t="s">
        <v>3252</v>
      </c>
      <c r="C1046" s="197">
        <v>0</v>
      </c>
      <c r="D1046" s="197">
        <v>2142.0500000000002</v>
      </c>
      <c r="F1046" s="15"/>
    </row>
    <row r="1047" spans="1:6" hidden="1" outlineLevel="2" x14ac:dyDescent="0.25">
      <c r="A1047" s="196" t="s">
        <v>4541</v>
      </c>
      <c r="B1047" s="196" t="s">
        <v>1885</v>
      </c>
      <c r="C1047" s="197">
        <v>0</v>
      </c>
      <c r="D1047" s="197">
        <v>1197</v>
      </c>
      <c r="F1047" s="15"/>
    </row>
    <row r="1048" spans="1:6" hidden="1" outlineLevel="2" x14ac:dyDescent="0.25">
      <c r="A1048" s="196" t="s">
        <v>4542</v>
      </c>
      <c r="B1048" s="196" t="s">
        <v>900</v>
      </c>
      <c r="C1048" s="198">
        <v>0</v>
      </c>
      <c r="D1048" s="198">
        <v>0</v>
      </c>
      <c r="F1048" s="15"/>
    </row>
    <row r="1049" spans="1:6" hidden="1" outlineLevel="2" x14ac:dyDescent="0.25">
      <c r="A1049" s="196" t="s">
        <v>4543</v>
      </c>
      <c r="B1049" s="196" t="s">
        <v>902</v>
      </c>
      <c r="C1049" s="198">
        <v>0</v>
      </c>
      <c r="D1049" s="198">
        <v>0</v>
      </c>
      <c r="F1049" s="15"/>
    </row>
    <row r="1050" spans="1:6" hidden="1" outlineLevel="2" x14ac:dyDescent="0.25">
      <c r="A1050" s="196" t="s">
        <v>4544</v>
      </c>
      <c r="B1050" s="196" t="s">
        <v>4545</v>
      </c>
      <c r="C1050" s="197">
        <v>0</v>
      </c>
      <c r="D1050" s="197">
        <v>0</v>
      </c>
      <c r="F1050" s="15"/>
    </row>
    <row r="1051" spans="1:6" hidden="1" outlineLevel="2" x14ac:dyDescent="0.25">
      <c r="A1051" s="196" t="s">
        <v>4546</v>
      </c>
      <c r="B1051" s="196" t="s">
        <v>1942</v>
      </c>
      <c r="C1051" s="198">
        <v>0</v>
      </c>
      <c r="D1051" s="198">
        <v>0</v>
      </c>
      <c r="F1051" s="15"/>
    </row>
    <row r="1052" spans="1:6" hidden="1" outlineLevel="2" x14ac:dyDescent="0.25">
      <c r="A1052" s="196" t="s">
        <v>4547</v>
      </c>
      <c r="B1052" s="196" t="s">
        <v>1558</v>
      </c>
      <c r="C1052" s="197">
        <v>0</v>
      </c>
      <c r="D1052" s="197">
        <v>945.05</v>
      </c>
      <c r="F1052" s="15"/>
    </row>
    <row r="1053" spans="1:6" hidden="1" outlineLevel="2" x14ac:dyDescent="0.25">
      <c r="A1053" s="196" t="s">
        <v>4548</v>
      </c>
      <c r="B1053" s="196" t="s">
        <v>3289</v>
      </c>
      <c r="C1053" s="198">
        <v>0</v>
      </c>
      <c r="D1053" s="198">
        <v>0</v>
      </c>
      <c r="F1053" s="15"/>
    </row>
    <row r="1054" spans="1:6" hidden="1" outlineLevel="1" x14ac:dyDescent="0.25">
      <c r="A1054" s="196" t="s">
        <v>1657</v>
      </c>
      <c r="B1054" s="196" t="s">
        <v>4549</v>
      </c>
      <c r="C1054" s="197">
        <v>0</v>
      </c>
      <c r="D1054" s="197">
        <v>2451987.65</v>
      </c>
      <c r="F1054" s="15"/>
    </row>
    <row r="1055" spans="1:6" hidden="1" outlineLevel="2" x14ac:dyDescent="0.25">
      <c r="A1055" s="196" t="s">
        <v>4550</v>
      </c>
      <c r="B1055" s="196" t="s">
        <v>1982</v>
      </c>
      <c r="C1055" s="197">
        <v>0</v>
      </c>
      <c r="D1055" s="197">
        <v>33133</v>
      </c>
      <c r="F1055" s="15"/>
    </row>
    <row r="1056" spans="1:6" hidden="1" outlineLevel="2" x14ac:dyDescent="0.25">
      <c r="A1056" s="196" t="s">
        <v>1658</v>
      </c>
      <c r="B1056" s="196" t="s">
        <v>1659</v>
      </c>
      <c r="C1056" s="197">
        <v>0</v>
      </c>
      <c r="D1056" s="197">
        <v>3567</v>
      </c>
      <c r="F1056" s="15"/>
    </row>
    <row r="1057" spans="1:6" hidden="1" outlineLevel="2" x14ac:dyDescent="0.25">
      <c r="A1057" s="196" t="s">
        <v>1660</v>
      </c>
      <c r="B1057" s="196" t="s">
        <v>1661</v>
      </c>
      <c r="C1057" s="197">
        <v>0</v>
      </c>
      <c r="D1057" s="197">
        <v>7096</v>
      </c>
      <c r="F1057" s="15"/>
    </row>
    <row r="1058" spans="1:6" hidden="1" outlineLevel="2" x14ac:dyDescent="0.25">
      <c r="A1058" s="196" t="s">
        <v>4551</v>
      </c>
      <c r="B1058" s="196" t="s">
        <v>4552</v>
      </c>
      <c r="C1058" s="197">
        <v>0</v>
      </c>
      <c r="D1058" s="197">
        <v>15871.6</v>
      </c>
      <c r="F1058" s="15"/>
    </row>
    <row r="1059" spans="1:6" hidden="1" outlineLevel="2" x14ac:dyDescent="0.25">
      <c r="A1059" s="196" t="s">
        <v>4553</v>
      </c>
      <c r="B1059" s="196" t="s">
        <v>4554</v>
      </c>
      <c r="C1059" s="197">
        <v>0</v>
      </c>
      <c r="D1059" s="197">
        <v>22488.400000000001</v>
      </c>
      <c r="F1059" s="15"/>
    </row>
    <row r="1060" spans="1:6" hidden="1" outlineLevel="2" x14ac:dyDescent="0.25">
      <c r="A1060" s="196" t="s">
        <v>1662</v>
      </c>
      <c r="B1060" s="196" t="s">
        <v>1396</v>
      </c>
      <c r="C1060" s="198">
        <v>0</v>
      </c>
      <c r="D1060" s="198">
        <v>0</v>
      </c>
      <c r="F1060" s="15"/>
    </row>
    <row r="1061" spans="1:6" hidden="1" outlineLevel="2" x14ac:dyDescent="0.25">
      <c r="A1061" s="196" t="s">
        <v>4555</v>
      </c>
      <c r="B1061" s="196" t="s">
        <v>4116</v>
      </c>
      <c r="C1061" s="197">
        <v>0</v>
      </c>
      <c r="D1061" s="197">
        <v>43500</v>
      </c>
      <c r="F1061" s="15"/>
    </row>
    <row r="1062" spans="1:6" hidden="1" outlineLevel="2" x14ac:dyDescent="0.25">
      <c r="A1062" s="196" t="s">
        <v>4556</v>
      </c>
      <c r="B1062" s="196" t="s">
        <v>1983</v>
      </c>
      <c r="C1062" s="197">
        <v>0</v>
      </c>
      <c r="D1062" s="197">
        <v>1742</v>
      </c>
      <c r="F1062" s="15"/>
    </row>
    <row r="1063" spans="1:6" hidden="1" outlineLevel="2" x14ac:dyDescent="0.25">
      <c r="A1063" s="196" t="s">
        <v>4557</v>
      </c>
      <c r="B1063" s="196" t="s">
        <v>4558</v>
      </c>
      <c r="C1063" s="197">
        <v>0</v>
      </c>
      <c r="D1063" s="197">
        <v>102705</v>
      </c>
      <c r="F1063" s="15"/>
    </row>
    <row r="1064" spans="1:6" hidden="1" outlineLevel="2" x14ac:dyDescent="0.25">
      <c r="A1064" s="196" t="s">
        <v>4559</v>
      </c>
      <c r="B1064" s="196" t="s">
        <v>1984</v>
      </c>
      <c r="C1064" s="197">
        <v>0</v>
      </c>
      <c r="D1064" s="197">
        <v>23616</v>
      </c>
      <c r="F1064" s="15"/>
    </row>
    <row r="1065" spans="1:6" hidden="1" outlineLevel="2" x14ac:dyDescent="0.25">
      <c r="A1065" s="196" t="s">
        <v>1663</v>
      </c>
      <c r="B1065" s="196" t="s">
        <v>1664</v>
      </c>
      <c r="C1065" s="197">
        <v>0</v>
      </c>
      <c r="D1065" s="197">
        <v>6159</v>
      </c>
      <c r="F1065" s="15"/>
    </row>
    <row r="1066" spans="1:6" hidden="1" outlineLevel="2" x14ac:dyDescent="0.25">
      <c r="A1066" s="196" t="s">
        <v>4560</v>
      </c>
      <c r="B1066" s="196" t="s">
        <v>4561</v>
      </c>
      <c r="C1066" s="197">
        <v>0</v>
      </c>
      <c r="D1066" s="197">
        <v>24713.4</v>
      </c>
      <c r="F1066" s="15"/>
    </row>
    <row r="1067" spans="1:6" hidden="1" outlineLevel="2" x14ac:dyDescent="0.25">
      <c r="A1067" s="196" t="s">
        <v>4562</v>
      </c>
      <c r="B1067" s="196" t="s">
        <v>4563</v>
      </c>
      <c r="C1067" s="197">
        <v>0</v>
      </c>
      <c r="D1067" s="197">
        <v>3567</v>
      </c>
      <c r="F1067" s="15"/>
    </row>
    <row r="1068" spans="1:6" hidden="1" outlineLevel="2" x14ac:dyDescent="0.25">
      <c r="A1068" s="196" t="s">
        <v>4564</v>
      </c>
      <c r="B1068" s="196" t="s">
        <v>1987</v>
      </c>
      <c r="C1068" s="197">
        <v>0</v>
      </c>
      <c r="D1068" s="197">
        <v>3507</v>
      </c>
      <c r="F1068" s="15"/>
    </row>
    <row r="1069" spans="1:6" hidden="1" outlineLevel="2" x14ac:dyDescent="0.25">
      <c r="A1069" s="196" t="s">
        <v>4565</v>
      </c>
      <c r="B1069" s="196" t="s">
        <v>4566</v>
      </c>
      <c r="C1069" s="197">
        <v>0</v>
      </c>
      <c r="D1069" s="197">
        <v>9870</v>
      </c>
      <c r="F1069" s="15"/>
    </row>
    <row r="1070" spans="1:6" hidden="1" outlineLevel="2" x14ac:dyDescent="0.25">
      <c r="A1070" s="196" t="s">
        <v>4567</v>
      </c>
      <c r="B1070" s="196" t="s">
        <v>4568</v>
      </c>
      <c r="C1070" s="198">
        <v>0</v>
      </c>
      <c r="D1070" s="198">
        <v>0</v>
      </c>
      <c r="F1070" s="15"/>
    </row>
    <row r="1071" spans="1:6" hidden="1" outlineLevel="2" x14ac:dyDescent="0.25">
      <c r="A1071" s="196" t="s">
        <v>4569</v>
      </c>
      <c r="B1071" s="196" t="s">
        <v>4570</v>
      </c>
      <c r="C1071" s="198">
        <v>0</v>
      </c>
      <c r="D1071" s="198">
        <v>0</v>
      </c>
      <c r="F1071" s="15"/>
    </row>
    <row r="1072" spans="1:6" hidden="1" outlineLevel="2" x14ac:dyDescent="0.25">
      <c r="A1072" s="196" t="s">
        <v>4571</v>
      </c>
      <c r="B1072" s="196" t="s">
        <v>4572</v>
      </c>
      <c r="C1072" s="198">
        <v>0</v>
      </c>
      <c r="D1072" s="198">
        <v>0</v>
      </c>
      <c r="F1072" s="15"/>
    </row>
    <row r="1073" spans="1:6" hidden="1" outlineLevel="2" x14ac:dyDescent="0.25">
      <c r="A1073" s="196" t="s">
        <v>4573</v>
      </c>
      <c r="B1073" s="196" t="s">
        <v>4574</v>
      </c>
      <c r="C1073" s="198">
        <v>0</v>
      </c>
      <c r="D1073" s="198">
        <v>0</v>
      </c>
      <c r="F1073" s="15"/>
    </row>
    <row r="1074" spans="1:6" hidden="1" outlineLevel="2" x14ac:dyDescent="0.25">
      <c r="A1074" s="196" t="s">
        <v>1665</v>
      </c>
      <c r="B1074" s="196" t="s">
        <v>1666</v>
      </c>
      <c r="C1074" s="197">
        <v>0</v>
      </c>
      <c r="D1074" s="197">
        <v>3567</v>
      </c>
      <c r="F1074" s="15"/>
    </row>
    <row r="1075" spans="1:6" hidden="1" outlineLevel="2" x14ac:dyDescent="0.25">
      <c r="A1075" s="196" t="s">
        <v>4575</v>
      </c>
      <c r="B1075" s="196" t="s">
        <v>1202</v>
      </c>
      <c r="C1075" s="197">
        <v>0</v>
      </c>
      <c r="D1075" s="197">
        <v>11309</v>
      </c>
      <c r="F1075" s="15"/>
    </row>
    <row r="1076" spans="1:6" hidden="1" outlineLevel="2" x14ac:dyDescent="0.25">
      <c r="A1076" s="196" t="s">
        <v>1667</v>
      </c>
      <c r="B1076" s="196" t="s">
        <v>1668</v>
      </c>
      <c r="C1076" s="197">
        <v>0</v>
      </c>
      <c r="D1076" s="197">
        <v>3567</v>
      </c>
      <c r="F1076" s="15"/>
    </row>
    <row r="1077" spans="1:6" hidden="1" outlineLevel="2" x14ac:dyDescent="0.25">
      <c r="A1077" s="196" t="s">
        <v>4576</v>
      </c>
      <c r="B1077" s="196" t="s">
        <v>1418</v>
      </c>
      <c r="C1077" s="198">
        <v>0</v>
      </c>
      <c r="D1077" s="198">
        <v>0</v>
      </c>
      <c r="F1077" s="15"/>
    </row>
    <row r="1078" spans="1:6" hidden="1" outlineLevel="2" x14ac:dyDescent="0.25">
      <c r="A1078" s="196" t="s">
        <v>1669</v>
      </c>
      <c r="B1078" s="196" t="s">
        <v>1670</v>
      </c>
      <c r="C1078" s="197">
        <v>0</v>
      </c>
      <c r="D1078" s="197">
        <v>3786</v>
      </c>
      <c r="F1078" s="15"/>
    </row>
    <row r="1079" spans="1:6" hidden="1" outlineLevel="2" x14ac:dyDescent="0.25">
      <c r="A1079" s="196" t="s">
        <v>1671</v>
      </c>
      <c r="B1079" s="196" t="s">
        <v>1672</v>
      </c>
      <c r="C1079" s="197">
        <v>0</v>
      </c>
      <c r="D1079" s="197">
        <v>40500</v>
      </c>
      <c r="F1079" s="15"/>
    </row>
    <row r="1080" spans="1:6" hidden="1" outlineLevel="2" x14ac:dyDescent="0.25">
      <c r="A1080" s="196" t="s">
        <v>4577</v>
      </c>
      <c r="B1080" s="196" t="s">
        <v>1990</v>
      </c>
      <c r="C1080" s="197">
        <v>0</v>
      </c>
      <c r="D1080" s="197">
        <v>19436</v>
      </c>
      <c r="F1080" s="15"/>
    </row>
    <row r="1081" spans="1:6" hidden="1" outlineLevel="2" x14ac:dyDescent="0.25">
      <c r="A1081" s="196" t="s">
        <v>4578</v>
      </c>
      <c r="B1081" s="196" t="s">
        <v>1991</v>
      </c>
      <c r="C1081" s="197">
        <v>0</v>
      </c>
      <c r="D1081" s="197">
        <v>100</v>
      </c>
      <c r="F1081" s="15"/>
    </row>
    <row r="1082" spans="1:6" hidden="1" outlineLevel="2" x14ac:dyDescent="0.25">
      <c r="A1082" s="196" t="s">
        <v>4579</v>
      </c>
      <c r="B1082" s="196" t="s">
        <v>4580</v>
      </c>
      <c r="C1082" s="197">
        <v>0</v>
      </c>
      <c r="D1082" s="197">
        <v>3507</v>
      </c>
      <c r="F1082" s="15"/>
    </row>
    <row r="1083" spans="1:6" hidden="1" outlineLevel="2" x14ac:dyDescent="0.25">
      <c r="A1083" s="196" t="s">
        <v>4581</v>
      </c>
      <c r="B1083" s="196" t="s">
        <v>1992</v>
      </c>
      <c r="C1083" s="197">
        <v>0</v>
      </c>
      <c r="D1083" s="197">
        <v>3507</v>
      </c>
      <c r="F1083" s="15"/>
    </row>
    <row r="1084" spans="1:6" hidden="1" outlineLevel="2" x14ac:dyDescent="0.25">
      <c r="A1084" s="196" t="s">
        <v>4582</v>
      </c>
      <c r="B1084" s="196" t="s">
        <v>1993</v>
      </c>
      <c r="C1084" s="197">
        <v>0</v>
      </c>
      <c r="D1084" s="197">
        <v>2909</v>
      </c>
      <c r="F1084" s="15"/>
    </row>
    <row r="1085" spans="1:6" hidden="1" outlineLevel="2" x14ac:dyDescent="0.25">
      <c r="A1085" s="196" t="s">
        <v>4583</v>
      </c>
      <c r="B1085" s="196" t="s">
        <v>4584</v>
      </c>
      <c r="C1085" s="197">
        <v>0</v>
      </c>
      <c r="D1085" s="197">
        <v>8232</v>
      </c>
      <c r="F1085" s="15"/>
    </row>
    <row r="1086" spans="1:6" hidden="1" outlineLevel="2" x14ac:dyDescent="0.25">
      <c r="A1086" s="196" t="s">
        <v>4585</v>
      </c>
      <c r="B1086" s="196" t="s">
        <v>4586</v>
      </c>
      <c r="C1086" s="197">
        <v>0</v>
      </c>
      <c r="D1086" s="197">
        <v>0</v>
      </c>
      <c r="F1086" s="15"/>
    </row>
    <row r="1087" spans="1:6" hidden="1" outlineLevel="2" x14ac:dyDescent="0.25">
      <c r="A1087" s="196" t="s">
        <v>1673</v>
      </c>
      <c r="B1087" s="196" t="s">
        <v>1674</v>
      </c>
      <c r="C1087" s="197">
        <v>0</v>
      </c>
      <c r="D1087" s="197">
        <v>4771</v>
      </c>
      <c r="F1087" s="15"/>
    </row>
    <row r="1088" spans="1:6" hidden="1" outlineLevel="2" x14ac:dyDescent="0.25">
      <c r="A1088" s="196" t="s">
        <v>1675</v>
      </c>
      <c r="B1088" s="196" t="s">
        <v>1676</v>
      </c>
      <c r="C1088" s="197">
        <v>0</v>
      </c>
      <c r="D1088" s="197">
        <v>3567</v>
      </c>
      <c r="F1088" s="15"/>
    </row>
    <row r="1089" spans="1:6" hidden="1" outlineLevel="2" x14ac:dyDescent="0.25">
      <c r="A1089" s="196" t="s">
        <v>1677</v>
      </c>
      <c r="B1089" s="196" t="s">
        <v>1678</v>
      </c>
      <c r="C1089" s="197">
        <v>0</v>
      </c>
      <c r="D1089" s="197">
        <v>14150</v>
      </c>
      <c r="F1089" s="15"/>
    </row>
    <row r="1090" spans="1:6" hidden="1" outlineLevel="2" x14ac:dyDescent="0.25">
      <c r="A1090" s="196" t="s">
        <v>4587</v>
      </c>
      <c r="B1090" s="196" t="s">
        <v>1994</v>
      </c>
      <c r="C1090" s="197">
        <v>0</v>
      </c>
      <c r="D1090" s="197">
        <v>3507</v>
      </c>
      <c r="F1090" s="15"/>
    </row>
    <row r="1091" spans="1:6" hidden="1" outlineLevel="2" x14ac:dyDescent="0.25">
      <c r="A1091" s="196" t="s">
        <v>1679</v>
      </c>
      <c r="B1091" s="196" t="s">
        <v>1680</v>
      </c>
      <c r="C1091" s="197">
        <v>0</v>
      </c>
      <c r="D1091" s="197">
        <v>3567</v>
      </c>
      <c r="F1091" s="15"/>
    </row>
    <row r="1092" spans="1:6" hidden="1" outlineLevel="2" x14ac:dyDescent="0.25">
      <c r="A1092" s="196" t="s">
        <v>4588</v>
      </c>
      <c r="B1092" s="196" t="s">
        <v>1995</v>
      </c>
      <c r="C1092" s="197">
        <v>0</v>
      </c>
      <c r="D1092" s="197">
        <v>100</v>
      </c>
      <c r="F1092" s="15"/>
    </row>
    <row r="1093" spans="1:6" hidden="1" outlineLevel="2" x14ac:dyDescent="0.25">
      <c r="A1093" s="196" t="s">
        <v>1681</v>
      </c>
      <c r="B1093" s="196" t="s">
        <v>1682</v>
      </c>
      <c r="C1093" s="197">
        <v>0</v>
      </c>
      <c r="D1093" s="197">
        <v>3567</v>
      </c>
      <c r="F1093" s="15"/>
    </row>
    <row r="1094" spans="1:6" hidden="1" outlineLevel="2" x14ac:dyDescent="0.25">
      <c r="A1094" s="196" t="s">
        <v>1683</v>
      </c>
      <c r="B1094" s="196" t="s">
        <v>1684</v>
      </c>
      <c r="C1094" s="197">
        <v>0</v>
      </c>
      <c r="D1094" s="197">
        <v>3567</v>
      </c>
      <c r="F1094" s="15"/>
    </row>
    <row r="1095" spans="1:6" hidden="1" outlineLevel="2" x14ac:dyDescent="0.25">
      <c r="A1095" s="196" t="s">
        <v>4589</v>
      </c>
      <c r="B1095" s="196" t="s">
        <v>1996</v>
      </c>
      <c r="C1095" s="197">
        <v>0</v>
      </c>
      <c r="D1095" s="197">
        <v>5138.3999999999996</v>
      </c>
      <c r="F1095" s="15"/>
    </row>
    <row r="1096" spans="1:6" hidden="1" outlineLevel="2" x14ac:dyDescent="0.25">
      <c r="A1096" s="196" t="s">
        <v>1685</v>
      </c>
      <c r="B1096" s="196" t="s">
        <v>1686</v>
      </c>
      <c r="C1096" s="198">
        <v>0</v>
      </c>
      <c r="D1096" s="198">
        <v>0</v>
      </c>
      <c r="F1096" s="15"/>
    </row>
    <row r="1097" spans="1:6" hidden="1" outlineLevel="2" x14ac:dyDescent="0.25">
      <c r="A1097" s="196" t="s">
        <v>4590</v>
      </c>
      <c r="B1097" s="196" t="s">
        <v>1997</v>
      </c>
      <c r="C1097" s="197">
        <v>0</v>
      </c>
      <c r="D1097" s="197">
        <v>32869.449999999997</v>
      </c>
      <c r="F1097" s="15"/>
    </row>
    <row r="1098" spans="1:6" hidden="1" outlineLevel="2" x14ac:dyDescent="0.25">
      <c r="A1098" s="196" t="s">
        <v>1687</v>
      </c>
      <c r="B1098" s="196" t="s">
        <v>1688</v>
      </c>
      <c r="C1098" s="197">
        <v>0</v>
      </c>
      <c r="D1098" s="197">
        <v>3567</v>
      </c>
      <c r="F1098" s="15"/>
    </row>
    <row r="1099" spans="1:6" hidden="1" outlineLevel="2" x14ac:dyDescent="0.25">
      <c r="A1099" s="196" t="s">
        <v>4591</v>
      </c>
      <c r="B1099" s="196" t="s">
        <v>1440</v>
      </c>
      <c r="C1099" s="198">
        <v>0</v>
      </c>
      <c r="D1099" s="198">
        <v>0</v>
      </c>
      <c r="F1099" s="15"/>
    </row>
    <row r="1100" spans="1:6" hidden="1" outlineLevel="2" x14ac:dyDescent="0.25">
      <c r="A1100" s="196" t="s">
        <v>4592</v>
      </c>
      <c r="B1100" s="196" t="s">
        <v>1998</v>
      </c>
      <c r="C1100" s="197">
        <v>0</v>
      </c>
      <c r="D1100" s="197">
        <v>0</v>
      </c>
      <c r="F1100" s="15"/>
    </row>
    <row r="1101" spans="1:6" hidden="1" outlineLevel="2" x14ac:dyDescent="0.25">
      <c r="A1101" s="196" t="s">
        <v>4593</v>
      </c>
      <c r="B1101" s="196" t="s">
        <v>4594</v>
      </c>
      <c r="C1101" s="198">
        <v>0</v>
      </c>
      <c r="D1101" s="198">
        <v>0</v>
      </c>
      <c r="F1101" s="15"/>
    </row>
    <row r="1102" spans="1:6" hidden="1" outlineLevel="2" x14ac:dyDescent="0.25">
      <c r="A1102" s="196" t="s">
        <v>4595</v>
      </c>
      <c r="B1102" s="196" t="s">
        <v>1999</v>
      </c>
      <c r="C1102" s="197">
        <v>0</v>
      </c>
      <c r="D1102" s="197">
        <v>3507</v>
      </c>
      <c r="F1102" s="15"/>
    </row>
    <row r="1103" spans="1:6" hidden="1" outlineLevel="2" x14ac:dyDescent="0.25">
      <c r="A1103" s="196" t="s">
        <v>4596</v>
      </c>
      <c r="B1103" s="196" t="s">
        <v>2000</v>
      </c>
      <c r="C1103" s="197">
        <v>0</v>
      </c>
      <c r="D1103" s="197">
        <v>3829.8</v>
      </c>
      <c r="F1103" s="15"/>
    </row>
    <row r="1104" spans="1:6" hidden="1" outlineLevel="2" x14ac:dyDescent="0.25">
      <c r="A1104" s="196" t="s">
        <v>1689</v>
      </c>
      <c r="B1104" s="196" t="s">
        <v>1690</v>
      </c>
      <c r="C1104" s="197">
        <v>0</v>
      </c>
      <c r="D1104" s="197">
        <v>27065</v>
      </c>
      <c r="F1104" s="15"/>
    </row>
    <row r="1105" spans="1:6" hidden="1" outlineLevel="2" x14ac:dyDescent="0.25">
      <c r="A1105" s="196" t="s">
        <v>4597</v>
      </c>
      <c r="B1105" s="196" t="s">
        <v>4598</v>
      </c>
      <c r="C1105" s="197">
        <v>0</v>
      </c>
      <c r="D1105" s="197">
        <v>1950</v>
      </c>
      <c r="F1105" s="15"/>
    </row>
    <row r="1106" spans="1:6" hidden="1" outlineLevel="2" x14ac:dyDescent="0.25">
      <c r="A1106" s="196" t="s">
        <v>1691</v>
      </c>
      <c r="B1106" s="196" t="s">
        <v>1692</v>
      </c>
      <c r="C1106" s="198">
        <v>0</v>
      </c>
      <c r="D1106" s="198">
        <v>0</v>
      </c>
      <c r="F1106" s="15"/>
    </row>
    <row r="1107" spans="1:6" hidden="1" outlineLevel="2" x14ac:dyDescent="0.25">
      <c r="A1107" s="196" t="s">
        <v>1693</v>
      </c>
      <c r="B1107" s="196" t="s">
        <v>1694</v>
      </c>
      <c r="C1107" s="197">
        <v>0</v>
      </c>
      <c r="D1107" s="197">
        <v>10998</v>
      </c>
      <c r="F1107" s="15"/>
    </row>
    <row r="1108" spans="1:6" hidden="1" outlineLevel="2" x14ac:dyDescent="0.25">
      <c r="A1108" s="196" t="s">
        <v>1695</v>
      </c>
      <c r="B1108" s="196" t="s">
        <v>1696</v>
      </c>
      <c r="C1108" s="197">
        <v>0</v>
      </c>
      <c r="D1108" s="197">
        <v>16046</v>
      </c>
      <c r="F1108" s="15"/>
    </row>
    <row r="1109" spans="1:6" hidden="1" outlineLevel="2" x14ac:dyDescent="0.25">
      <c r="A1109" s="196" t="s">
        <v>4599</v>
      </c>
      <c r="B1109" s="196" t="s">
        <v>4600</v>
      </c>
      <c r="C1109" s="197">
        <v>0</v>
      </c>
      <c r="D1109" s="197">
        <v>3992</v>
      </c>
      <c r="F1109" s="15"/>
    </row>
    <row r="1110" spans="1:6" hidden="1" outlineLevel="2" x14ac:dyDescent="0.25">
      <c r="A1110" s="196" t="s">
        <v>1697</v>
      </c>
      <c r="B1110" s="196" t="s">
        <v>1698</v>
      </c>
      <c r="C1110" s="197">
        <v>0</v>
      </c>
      <c r="D1110" s="197">
        <v>2785.8</v>
      </c>
      <c r="F1110" s="15"/>
    </row>
    <row r="1111" spans="1:6" hidden="1" outlineLevel="2" x14ac:dyDescent="0.25">
      <c r="A1111" s="196" t="s">
        <v>4601</v>
      </c>
      <c r="B1111" s="196" t="s">
        <v>944</v>
      </c>
      <c r="C1111" s="197">
        <v>0</v>
      </c>
      <c r="D1111" s="197">
        <v>147</v>
      </c>
      <c r="F1111" s="15"/>
    </row>
    <row r="1112" spans="1:6" hidden="1" outlineLevel="2" x14ac:dyDescent="0.25">
      <c r="A1112" s="196" t="s">
        <v>4602</v>
      </c>
      <c r="B1112" s="196" t="s">
        <v>2002</v>
      </c>
      <c r="C1112" s="197">
        <v>0</v>
      </c>
      <c r="D1112" s="197">
        <v>5511</v>
      </c>
      <c r="F1112" s="15"/>
    </row>
    <row r="1113" spans="1:6" hidden="1" outlineLevel="2" x14ac:dyDescent="0.25">
      <c r="A1113" s="196" t="s">
        <v>1699</v>
      </c>
      <c r="B1113" s="196" t="s">
        <v>1700</v>
      </c>
      <c r="C1113" s="197">
        <v>0</v>
      </c>
      <c r="D1113" s="197">
        <v>4347.8999999999996</v>
      </c>
      <c r="F1113" s="15"/>
    </row>
    <row r="1114" spans="1:6" hidden="1" outlineLevel="2" x14ac:dyDescent="0.25">
      <c r="A1114" s="196" t="s">
        <v>1701</v>
      </c>
      <c r="B1114" s="196" t="s">
        <v>1702</v>
      </c>
      <c r="C1114" s="197">
        <v>0</v>
      </c>
      <c r="D1114" s="197">
        <v>1374</v>
      </c>
      <c r="F1114" s="15"/>
    </row>
    <row r="1115" spans="1:6" hidden="1" outlineLevel="2" x14ac:dyDescent="0.25">
      <c r="A1115" s="196" t="s">
        <v>4603</v>
      </c>
      <c r="B1115" s="196" t="s">
        <v>2003</v>
      </c>
      <c r="C1115" s="197">
        <v>0</v>
      </c>
      <c r="D1115" s="197">
        <v>1620</v>
      </c>
      <c r="F1115" s="15"/>
    </row>
    <row r="1116" spans="1:6" hidden="1" outlineLevel="2" x14ac:dyDescent="0.25">
      <c r="A1116" s="196" t="s">
        <v>1703</v>
      </c>
      <c r="B1116" s="196" t="s">
        <v>1704</v>
      </c>
      <c r="C1116" s="198">
        <v>0</v>
      </c>
      <c r="D1116" s="198">
        <v>0</v>
      </c>
      <c r="F1116" s="15"/>
    </row>
    <row r="1117" spans="1:6" hidden="1" outlineLevel="2" x14ac:dyDescent="0.25">
      <c r="A1117" s="196" t="s">
        <v>4604</v>
      </c>
      <c r="B1117" s="196" t="s">
        <v>4605</v>
      </c>
      <c r="C1117" s="198">
        <v>0</v>
      </c>
      <c r="D1117" s="198">
        <v>0</v>
      </c>
      <c r="F1117" s="15"/>
    </row>
    <row r="1118" spans="1:6" hidden="1" outlineLevel="2" x14ac:dyDescent="0.25">
      <c r="A1118" s="196" t="s">
        <v>1705</v>
      </c>
      <c r="B1118" s="196" t="s">
        <v>1706</v>
      </c>
      <c r="C1118" s="197">
        <v>0</v>
      </c>
      <c r="D1118" s="197">
        <v>4397</v>
      </c>
      <c r="F1118" s="15"/>
    </row>
    <row r="1119" spans="1:6" hidden="1" outlineLevel="2" x14ac:dyDescent="0.25">
      <c r="A1119" s="196" t="s">
        <v>4606</v>
      </c>
      <c r="B1119" s="196" t="s">
        <v>2004</v>
      </c>
      <c r="C1119" s="197">
        <v>0</v>
      </c>
      <c r="D1119" s="197">
        <v>3507</v>
      </c>
      <c r="F1119" s="15"/>
    </row>
    <row r="1120" spans="1:6" hidden="1" outlineLevel="2" x14ac:dyDescent="0.25">
      <c r="A1120" s="196" t="s">
        <v>4607</v>
      </c>
      <c r="B1120" s="196" t="s">
        <v>2005</v>
      </c>
      <c r="C1120" s="197">
        <v>0</v>
      </c>
      <c r="D1120" s="197">
        <v>3507</v>
      </c>
      <c r="F1120" s="15"/>
    </row>
    <row r="1121" spans="1:6" hidden="1" outlineLevel="2" x14ac:dyDescent="0.25">
      <c r="A1121" s="196" t="s">
        <v>4608</v>
      </c>
      <c r="B1121" s="196" t="s">
        <v>4609</v>
      </c>
      <c r="C1121" s="198">
        <v>0</v>
      </c>
      <c r="D1121" s="198">
        <v>0</v>
      </c>
      <c r="F1121" s="15"/>
    </row>
    <row r="1122" spans="1:6" hidden="1" outlineLevel="2" x14ac:dyDescent="0.25">
      <c r="A1122" s="196" t="s">
        <v>1707</v>
      </c>
      <c r="B1122" s="196" t="s">
        <v>1708</v>
      </c>
      <c r="C1122" s="197">
        <v>0</v>
      </c>
      <c r="D1122" s="197">
        <v>3567</v>
      </c>
      <c r="F1122" s="15"/>
    </row>
    <row r="1123" spans="1:6" hidden="1" outlineLevel="2" x14ac:dyDescent="0.25">
      <c r="A1123" s="196" t="s">
        <v>4610</v>
      </c>
      <c r="B1123" s="196" t="s">
        <v>2006</v>
      </c>
      <c r="C1123" s="197">
        <v>0</v>
      </c>
      <c r="D1123" s="197">
        <v>3507</v>
      </c>
      <c r="F1123" s="15"/>
    </row>
    <row r="1124" spans="1:6" hidden="1" outlineLevel="2" x14ac:dyDescent="0.25">
      <c r="A1124" s="196" t="s">
        <v>4611</v>
      </c>
      <c r="B1124" s="196" t="s">
        <v>2008</v>
      </c>
      <c r="C1124" s="197">
        <v>0</v>
      </c>
      <c r="D1124" s="197">
        <v>3507</v>
      </c>
      <c r="F1124" s="15"/>
    </row>
    <row r="1125" spans="1:6" hidden="1" outlineLevel="2" x14ac:dyDescent="0.25">
      <c r="A1125" s="196" t="s">
        <v>4612</v>
      </c>
      <c r="B1125" s="196" t="s">
        <v>4613</v>
      </c>
      <c r="C1125" s="198">
        <v>0</v>
      </c>
      <c r="D1125" s="198">
        <v>0</v>
      </c>
      <c r="F1125" s="15"/>
    </row>
    <row r="1126" spans="1:6" hidden="1" outlineLevel="2" x14ac:dyDescent="0.25">
      <c r="A1126" s="196" t="s">
        <v>4614</v>
      </c>
      <c r="B1126" s="196" t="s">
        <v>966</v>
      </c>
      <c r="C1126" s="197">
        <v>0</v>
      </c>
      <c r="D1126" s="197">
        <v>4095</v>
      </c>
      <c r="F1126" s="15"/>
    </row>
    <row r="1127" spans="1:6" hidden="1" outlineLevel="2" x14ac:dyDescent="0.25">
      <c r="A1127" s="196" t="s">
        <v>4615</v>
      </c>
      <c r="B1127" s="196" t="s">
        <v>4616</v>
      </c>
      <c r="C1127" s="198">
        <v>0</v>
      </c>
      <c r="D1127" s="198">
        <v>0</v>
      </c>
      <c r="F1127" s="15"/>
    </row>
    <row r="1128" spans="1:6" hidden="1" outlineLevel="2" x14ac:dyDescent="0.25">
      <c r="A1128" s="196" t="s">
        <v>4617</v>
      </c>
      <c r="B1128" s="196" t="s">
        <v>4618</v>
      </c>
      <c r="C1128" s="198">
        <v>0</v>
      </c>
      <c r="D1128" s="198">
        <v>0</v>
      </c>
      <c r="F1128" s="15"/>
    </row>
    <row r="1129" spans="1:6" hidden="1" outlineLevel="2" x14ac:dyDescent="0.25">
      <c r="A1129" s="196" t="s">
        <v>4619</v>
      </c>
      <c r="B1129" s="196" t="s">
        <v>4620</v>
      </c>
      <c r="C1129" s="198">
        <v>0</v>
      </c>
      <c r="D1129" s="198">
        <v>0</v>
      </c>
      <c r="F1129" s="15"/>
    </row>
    <row r="1130" spans="1:6" hidden="1" outlineLevel="2" x14ac:dyDescent="0.25">
      <c r="A1130" s="196" t="s">
        <v>4621</v>
      </c>
      <c r="B1130" s="196" t="s">
        <v>2604</v>
      </c>
      <c r="C1130" s="198">
        <v>0</v>
      </c>
      <c r="D1130" s="198">
        <v>0</v>
      </c>
      <c r="F1130" s="15"/>
    </row>
    <row r="1131" spans="1:6" hidden="1" outlineLevel="2" x14ac:dyDescent="0.25">
      <c r="A1131" s="196" t="s">
        <v>1709</v>
      </c>
      <c r="B1131" s="196" t="s">
        <v>1710</v>
      </c>
      <c r="C1131" s="197">
        <v>0</v>
      </c>
      <c r="D1131" s="197">
        <v>6367</v>
      </c>
      <c r="F1131" s="15"/>
    </row>
    <row r="1132" spans="1:6" hidden="1" outlineLevel="2" x14ac:dyDescent="0.25">
      <c r="A1132" s="196" t="s">
        <v>4622</v>
      </c>
      <c r="B1132" s="196" t="s">
        <v>2010</v>
      </c>
      <c r="C1132" s="197">
        <v>0</v>
      </c>
      <c r="D1132" s="197">
        <v>3507</v>
      </c>
      <c r="F1132" s="15"/>
    </row>
    <row r="1133" spans="1:6" hidden="1" outlineLevel="2" x14ac:dyDescent="0.25">
      <c r="A1133" s="196" t="s">
        <v>1711</v>
      </c>
      <c r="B1133" s="196" t="s">
        <v>1712</v>
      </c>
      <c r="C1133" s="197">
        <v>0</v>
      </c>
      <c r="D1133" s="197">
        <v>1650</v>
      </c>
      <c r="F1133" s="15"/>
    </row>
    <row r="1134" spans="1:6" hidden="1" outlineLevel="2" x14ac:dyDescent="0.25">
      <c r="A1134" s="196" t="s">
        <v>4623</v>
      </c>
      <c r="B1134" s="196" t="s">
        <v>2011</v>
      </c>
      <c r="C1134" s="197">
        <v>0</v>
      </c>
      <c r="D1134" s="197">
        <v>4463.8</v>
      </c>
      <c r="F1134" s="15"/>
    </row>
    <row r="1135" spans="1:6" hidden="1" outlineLevel="2" x14ac:dyDescent="0.25">
      <c r="A1135" s="196" t="s">
        <v>4624</v>
      </c>
      <c r="B1135" s="196" t="s">
        <v>4625</v>
      </c>
      <c r="C1135" s="197">
        <v>0</v>
      </c>
      <c r="D1135" s="197">
        <v>1049</v>
      </c>
      <c r="F1135" s="15"/>
    </row>
    <row r="1136" spans="1:6" hidden="1" outlineLevel="2" x14ac:dyDescent="0.25">
      <c r="A1136" s="196" t="s">
        <v>4626</v>
      </c>
      <c r="B1136" s="196" t="s">
        <v>4627</v>
      </c>
      <c r="C1136" s="197">
        <v>0</v>
      </c>
      <c r="D1136" s="197">
        <v>2942</v>
      </c>
      <c r="F1136" s="15"/>
    </row>
    <row r="1137" spans="1:6" hidden="1" outlineLevel="2" x14ac:dyDescent="0.25">
      <c r="A1137" s="196" t="s">
        <v>4628</v>
      </c>
      <c r="B1137" s="196" t="s">
        <v>2012</v>
      </c>
      <c r="C1137" s="197">
        <v>0</v>
      </c>
      <c r="D1137" s="197">
        <v>3507</v>
      </c>
      <c r="F1137" s="15"/>
    </row>
    <row r="1138" spans="1:6" hidden="1" outlineLevel="2" x14ac:dyDescent="0.25">
      <c r="A1138" s="196" t="s">
        <v>1713</v>
      </c>
      <c r="B1138" s="196" t="s">
        <v>1714</v>
      </c>
      <c r="C1138" s="197">
        <v>0</v>
      </c>
      <c r="D1138" s="197">
        <v>3567</v>
      </c>
      <c r="F1138" s="15"/>
    </row>
    <row r="1139" spans="1:6" hidden="1" outlineLevel="2" x14ac:dyDescent="0.25">
      <c r="A1139" s="196" t="s">
        <v>4629</v>
      </c>
      <c r="B1139" s="196" t="s">
        <v>2013</v>
      </c>
      <c r="C1139" s="197">
        <v>0</v>
      </c>
      <c r="D1139" s="197">
        <v>10758</v>
      </c>
      <c r="F1139" s="15"/>
    </row>
    <row r="1140" spans="1:6" hidden="1" outlineLevel="2" x14ac:dyDescent="0.25">
      <c r="A1140" s="196" t="s">
        <v>4630</v>
      </c>
      <c r="B1140" s="196" t="s">
        <v>2014</v>
      </c>
      <c r="C1140" s="197">
        <v>0</v>
      </c>
      <c r="D1140" s="197">
        <v>3507</v>
      </c>
      <c r="F1140" s="15"/>
    </row>
    <row r="1141" spans="1:6" hidden="1" outlineLevel="2" x14ac:dyDescent="0.25">
      <c r="A1141" s="196" t="s">
        <v>4631</v>
      </c>
      <c r="B1141" s="196" t="s">
        <v>4632</v>
      </c>
      <c r="C1141" s="197">
        <v>0</v>
      </c>
      <c r="D1141" s="197">
        <v>2795</v>
      </c>
      <c r="F1141" s="15"/>
    </row>
    <row r="1142" spans="1:6" hidden="1" outlineLevel="2" x14ac:dyDescent="0.25">
      <c r="A1142" s="196" t="s">
        <v>1715</v>
      </c>
      <c r="B1142" s="196" t="s">
        <v>1716</v>
      </c>
      <c r="C1142" s="197">
        <v>0</v>
      </c>
      <c r="D1142" s="197">
        <v>3467</v>
      </c>
      <c r="F1142" s="15"/>
    </row>
    <row r="1143" spans="1:6" hidden="1" outlineLevel="2" x14ac:dyDescent="0.25">
      <c r="A1143" s="196" t="s">
        <v>1717</v>
      </c>
      <c r="B1143" s="196" t="s">
        <v>1718</v>
      </c>
      <c r="C1143" s="197">
        <v>0</v>
      </c>
      <c r="D1143" s="197">
        <v>34938</v>
      </c>
      <c r="F1143" s="15"/>
    </row>
    <row r="1144" spans="1:6" hidden="1" outlineLevel="2" x14ac:dyDescent="0.25">
      <c r="A1144" s="196" t="s">
        <v>1719</v>
      </c>
      <c r="B1144" s="196" t="s">
        <v>1720</v>
      </c>
      <c r="C1144" s="197">
        <v>0</v>
      </c>
      <c r="D1144" s="197">
        <v>2847</v>
      </c>
      <c r="F1144" s="15"/>
    </row>
    <row r="1145" spans="1:6" hidden="1" outlineLevel="2" x14ac:dyDescent="0.25">
      <c r="A1145" s="196" t="s">
        <v>4633</v>
      </c>
      <c r="B1145" s="196" t="s">
        <v>4634</v>
      </c>
      <c r="C1145" s="197">
        <v>0</v>
      </c>
      <c r="D1145" s="197">
        <v>9009</v>
      </c>
      <c r="F1145" s="15"/>
    </row>
    <row r="1146" spans="1:6" hidden="1" outlineLevel="2" x14ac:dyDescent="0.25">
      <c r="A1146" s="196" t="s">
        <v>4635</v>
      </c>
      <c r="B1146" s="196" t="s">
        <v>4636</v>
      </c>
      <c r="C1146" s="198">
        <v>0</v>
      </c>
      <c r="D1146" s="198">
        <v>0</v>
      </c>
      <c r="F1146" s="15"/>
    </row>
    <row r="1147" spans="1:6" hidden="1" outlineLevel="2" x14ac:dyDescent="0.25">
      <c r="A1147" s="196" t="s">
        <v>1721</v>
      </c>
      <c r="B1147" s="196" t="s">
        <v>1722</v>
      </c>
      <c r="C1147" s="197">
        <v>0</v>
      </c>
      <c r="D1147" s="197">
        <v>3567</v>
      </c>
      <c r="F1147" s="15"/>
    </row>
    <row r="1148" spans="1:6" hidden="1" outlineLevel="2" x14ac:dyDescent="0.25">
      <c r="A1148" s="196" t="s">
        <v>4637</v>
      </c>
      <c r="B1148" s="196" t="s">
        <v>4638</v>
      </c>
      <c r="C1148" s="197">
        <v>0</v>
      </c>
      <c r="D1148" s="197">
        <v>200</v>
      </c>
      <c r="F1148" s="15"/>
    </row>
    <row r="1149" spans="1:6" hidden="1" outlineLevel="2" x14ac:dyDescent="0.25">
      <c r="A1149" s="196" t="s">
        <v>1723</v>
      </c>
      <c r="B1149" s="196" t="s">
        <v>1724</v>
      </c>
      <c r="C1149" s="197">
        <v>0</v>
      </c>
      <c r="D1149" s="197">
        <v>17146</v>
      </c>
      <c r="F1149" s="15"/>
    </row>
    <row r="1150" spans="1:6" hidden="1" outlineLevel="2" x14ac:dyDescent="0.25">
      <c r="A1150" s="196" t="s">
        <v>4639</v>
      </c>
      <c r="B1150" s="196" t="s">
        <v>4640</v>
      </c>
      <c r="C1150" s="198">
        <v>0</v>
      </c>
      <c r="D1150" s="198">
        <v>0</v>
      </c>
      <c r="F1150" s="15"/>
    </row>
    <row r="1151" spans="1:6" hidden="1" outlineLevel="2" x14ac:dyDescent="0.25">
      <c r="A1151" s="196" t="s">
        <v>1725</v>
      </c>
      <c r="B1151" s="196" t="s">
        <v>1726</v>
      </c>
      <c r="C1151" s="197">
        <v>0</v>
      </c>
      <c r="D1151" s="197">
        <v>3237</v>
      </c>
      <c r="F1151" s="15"/>
    </row>
    <row r="1152" spans="1:6" hidden="1" outlineLevel="2" x14ac:dyDescent="0.25">
      <c r="A1152" s="196" t="s">
        <v>4641</v>
      </c>
      <c r="B1152" s="196" t="s">
        <v>2016</v>
      </c>
      <c r="C1152" s="197">
        <v>0</v>
      </c>
      <c r="D1152" s="197">
        <v>3507</v>
      </c>
      <c r="F1152" s="15"/>
    </row>
    <row r="1153" spans="1:6" hidden="1" outlineLevel="2" x14ac:dyDescent="0.25">
      <c r="A1153" s="196" t="s">
        <v>4642</v>
      </c>
      <c r="B1153" s="196" t="s">
        <v>4643</v>
      </c>
      <c r="C1153" s="198">
        <v>0</v>
      </c>
      <c r="D1153" s="198">
        <v>0</v>
      </c>
      <c r="F1153" s="15"/>
    </row>
    <row r="1154" spans="1:6" hidden="1" outlineLevel="2" x14ac:dyDescent="0.25">
      <c r="A1154" s="196" t="s">
        <v>1727</v>
      </c>
      <c r="B1154" s="196" t="s">
        <v>1728</v>
      </c>
      <c r="C1154" s="197">
        <v>0</v>
      </c>
      <c r="D1154" s="197">
        <v>3567</v>
      </c>
      <c r="F1154" s="15"/>
    </row>
    <row r="1155" spans="1:6" hidden="1" outlineLevel="2" x14ac:dyDescent="0.25">
      <c r="A1155" s="196" t="s">
        <v>4644</v>
      </c>
      <c r="B1155" s="196" t="s">
        <v>4645</v>
      </c>
      <c r="C1155" s="197">
        <v>0</v>
      </c>
      <c r="D1155" s="197">
        <v>15729</v>
      </c>
      <c r="F1155" s="15"/>
    </row>
    <row r="1156" spans="1:6" hidden="1" outlineLevel="2" x14ac:dyDescent="0.25">
      <c r="A1156" s="196" t="s">
        <v>4646</v>
      </c>
      <c r="B1156" s="196" t="s">
        <v>4647</v>
      </c>
      <c r="C1156" s="197">
        <v>0</v>
      </c>
      <c r="D1156" s="197">
        <v>3507</v>
      </c>
      <c r="F1156" s="15"/>
    </row>
    <row r="1157" spans="1:6" hidden="1" outlineLevel="2" x14ac:dyDescent="0.25">
      <c r="A1157" s="196" t="s">
        <v>4648</v>
      </c>
      <c r="B1157" s="196" t="s">
        <v>4649</v>
      </c>
      <c r="C1157" s="197">
        <v>0</v>
      </c>
      <c r="D1157" s="197">
        <v>3673</v>
      </c>
      <c r="F1157" s="15"/>
    </row>
    <row r="1158" spans="1:6" hidden="1" outlineLevel="2" x14ac:dyDescent="0.25">
      <c r="A1158" s="196" t="s">
        <v>4650</v>
      </c>
      <c r="B1158" s="196" t="s">
        <v>2018</v>
      </c>
      <c r="C1158" s="197">
        <v>0</v>
      </c>
      <c r="D1158" s="197">
        <v>3507</v>
      </c>
      <c r="F1158" s="15"/>
    </row>
    <row r="1159" spans="1:6" hidden="1" outlineLevel="2" x14ac:dyDescent="0.25">
      <c r="A1159" s="196" t="s">
        <v>4651</v>
      </c>
      <c r="B1159" s="196" t="s">
        <v>4652</v>
      </c>
      <c r="C1159" s="197">
        <v>0</v>
      </c>
      <c r="D1159" s="197">
        <v>1116</v>
      </c>
      <c r="F1159" s="15"/>
    </row>
    <row r="1160" spans="1:6" hidden="1" outlineLevel="2" x14ac:dyDescent="0.25">
      <c r="A1160" s="196" t="s">
        <v>4653</v>
      </c>
      <c r="B1160" s="196" t="s">
        <v>4654</v>
      </c>
      <c r="C1160" s="198">
        <v>0</v>
      </c>
      <c r="D1160" s="198">
        <v>0</v>
      </c>
      <c r="F1160" s="15"/>
    </row>
    <row r="1161" spans="1:6" hidden="1" outlineLevel="2" x14ac:dyDescent="0.25">
      <c r="A1161" s="196" t="s">
        <v>1729</v>
      </c>
      <c r="B1161" s="196" t="s">
        <v>1730</v>
      </c>
      <c r="C1161" s="198">
        <v>0</v>
      </c>
      <c r="D1161" s="198">
        <v>0</v>
      </c>
      <c r="F1161" s="15"/>
    </row>
    <row r="1162" spans="1:6" hidden="1" outlineLevel="2" x14ac:dyDescent="0.25">
      <c r="A1162" s="196" t="s">
        <v>4655</v>
      </c>
      <c r="B1162" s="196" t="s">
        <v>2019</v>
      </c>
      <c r="C1162" s="197">
        <v>0</v>
      </c>
      <c r="D1162" s="197">
        <v>2847</v>
      </c>
      <c r="F1162" s="15"/>
    </row>
    <row r="1163" spans="1:6" hidden="1" outlineLevel="2" x14ac:dyDescent="0.25">
      <c r="A1163" s="196" t="s">
        <v>4656</v>
      </c>
      <c r="B1163" s="196" t="s">
        <v>2021</v>
      </c>
      <c r="C1163" s="197">
        <v>0</v>
      </c>
      <c r="D1163" s="197">
        <v>13667.6</v>
      </c>
      <c r="F1163" s="15"/>
    </row>
    <row r="1164" spans="1:6" hidden="1" outlineLevel="2" x14ac:dyDescent="0.25">
      <c r="A1164" s="196" t="s">
        <v>4657</v>
      </c>
      <c r="B1164" s="196" t="s">
        <v>2022</v>
      </c>
      <c r="C1164" s="197">
        <v>0</v>
      </c>
      <c r="D1164" s="197">
        <v>4307</v>
      </c>
      <c r="F1164" s="15"/>
    </row>
    <row r="1165" spans="1:6" hidden="1" outlineLevel="2" x14ac:dyDescent="0.25">
      <c r="A1165" s="196" t="s">
        <v>4658</v>
      </c>
      <c r="B1165" s="196" t="s">
        <v>2023</v>
      </c>
      <c r="C1165" s="197">
        <v>0</v>
      </c>
      <c r="D1165" s="197">
        <v>3507</v>
      </c>
      <c r="F1165" s="15"/>
    </row>
    <row r="1166" spans="1:6" hidden="1" outlineLevel="2" x14ac:dyDescent="0.25">
      <c r="A1166" s="196" t="s">
        <v>4659</v>
      </c>
      <c r="B1166" s="196" t="s">
        <v>4660</v>
      </c>
      <c r="C1166" s="198">
        <v>0</v>
      </c>
      <c r="D1166" s="198">
        <v>0</v>
      </c>
      <c r="F1166" s="15"/>
    </row>
    <row r="1167" spans="1:6" hidden="1" outlineLevel="2" x14ac:dyDescent="0.25">
      <c r="A1167" s="196" t="s">
        <v>1731</v>
      </c>
      <c r="B1167" s="196" t="s">
        <v>1732</v>
      </c>
      <c r="C1167" s="197">
        <v>0</v>
      </c>
      <c r="D1167" s="197">
        <v>2847</v>
      </c>
      <c r="F1167" s="15"/>
    </row>
    <row r="1168" spans="1:6" hidden="1" outlineLevel="2" x14ac:dyDescent="0.25">
      <c r="A1168" s="196" t="s">
        <v>4661</v>
      </c>
      <c r="B1168" s="196" t="s">
        <v>2024</v>
      </c>
      <c r="C1168" s="197">
        <v>0</v>
      </c>
      <c r="D1168" s="197">
        <v>657</v>
      </c>
      <c r="F1168" s="15"/>
    </row>
    <row r="1169" spans="1:6" hidden="1" outlineLevel="2" x14ac:dyDescent="0.25">
      <c r="A1169" s="196" t="s">
        <v>4662</v>
      </c>
      <c r="B1169" s="196" t="s">
        <v>2025</v>
      </c>
      <c r="C1169" s="197">
        <v>0</v>
      </c>
      <c r="D1169" s="197">
        <v>25157</v>
      </c>
      <c r="F1169" s="15"/>
    </row>
    <row r="1170" spans="1:6" hidden="1" outlineLevel="2" x14ac:dyDescent="0.25">
      <c r="A1170" s="196" t="s">
        <v>1733</v>
      </c>
      <c r="B1170" s="196" t="s">
        <v>1734</v>
      </c>
      <c r="C1170" s="197">
        <v>0</v>
      </c>
      <c r="D1170" s="197">
        <v>5915.3</v>
      </c>
      <c r="F1170" s="15"/>
    </row>
    <row r="1171" spans="1:6" hidden="1" outlineLevel="2" x14ac:dyDescent="0.25">
      <c r="A1171" s="196" t="s">
        <v>1735</v>
      </c>
      <c r="B1171" s="196" t="s">
        <v>1736</v>
      </c>
      <c r="C1171" s="197">
        <v>0</v>
      </c>
      <c r="D1171" s="197">
        <v>3871</v>
      </c>
      <c r="F1171" s="15"/>
    </row>
    <row r="1172" spans="1:6" hidden="1" outlineLevel="2" x14ac:dyDescent="0.25">
      <c r="A1172" s="196" t="s">
        <v>4663</v>
      </c>
      <c r="B1172" s="196" t="s">
        <v>4664</v>
      </c>
      <c r="C1172" s="198">
        <v>0</v>
      </c>
      <c r="D1172" s="198">
        <v>0</v>
      </c>
      <c r="F1172" s="15"/>
    </row>
    <row r="1173" spans="1:6" hidden="1" outlineLevel="2" x14ac:dyDescent="0.25">
      <c r="A1173" s="196" t="s">
        <v>1737</v>
      </c>
      <c r="B1173" s="196" t="s">
        <v>1738</v>
      </c>
      <c r="C1173" s="197">
        <v>0</v>
      </c>
      <c r="D1173" s="197">
        <v>3567</v>
      </c>
      <c r="F1173" s="15"/>
    </row>
    <row r="1174" spans="1:6" hidden="1" outlineLevel="2" x14ac:dyDescent="0.25">
      <c r="A1174" s="196" t="s">
        <v>4665</v>
      </c>
      <c r="B1174" s="196" t="s">
        <v>2027</v>
      </c>
      <c r="C1174" s="197">
        <v>0</v>
      </c>
      <c r="D1174" s="197">
        <v>5767</v>
      </c>
      <c r="F1174" s="15"/>
    </row>
    <row r="1175" spans="1:6" hidden="1" outlineLevel="2" x14ac:dyDescent="0.25">
      <c r="A1175" s="196" t="s">
        <v>4666</v>
      </c>
      <c r="B1175" s="196" t="s">
        <v>2028</v>
      </c>
      <c r="C1175" s="197">
        <v>0</v>
      </c>
      <c r="D1175" s="197">
        <v>12939</v>
      </c>
      <c r="F1175" s="15"/>
    </row>
    <row r="1176" spans="1:6" hidden="1" outlineLevel="2" x14ac:dyDescent="0.25">
      <c r="A1176" s="196" t="s">
        <v>4667</v>
      </c>
      <c r="B1176" s="196" t="s">
        <v>2030</v>
      </c>
      <c r="C1176" s="197">
        <v>0</v>
      </c>
      <c r="D1176" s="197">
        <v>3507</v>
      </c>
      <c r="F1176" s="15"/>
    </row>
    <row r="1177" spans="1:6" hidden="1" outlineLevel="2" x14ac:dyDescent="0.25">
      <c r="A1177" s="196" t="s">
        <v>1739</v>
      </c>
      <c r="B1177" s="196" t="s">
        <v>1740</v>
      </c>
      <c r="C1177" s="197">
        <v>0</v>
      </c>
      <c r="D1177" s="197">
        <v>40099</v>
      </c>
      <c r="F1177" s="15"/>
    </row>
    <row r="1178" spans="1:6" hidden="1" outlineLevel="2" x14ac:dyDescent="0.25">
      <c r="A1178" s="196" t="s">
        <v>1741</v>
      </c>
      <c r="B1178" s="196" t="s">
        <v>1742</v>
      </c>
      <c r="C1178" s="198">
        <v>0</v>
      </c>
      <c r="D1178" s="198">
        <v>0</v>
      </c>
      <c r="F1178" s="15"/>
    </row>
    <row r="1179" spans="1:6" hidden="1" outlineLevel="2" x14ac:dyDescent="0.25">
      <c r="A1179" s="196" t="s">
        <v>4668</v>
      </c>
      <c r="B1179" s="196" t="s">
        <v>4669</v>
      </c>
      <c r="C1179" s="197">
        <v>0</v>
      </c>
      <c r="D1179" s="197">
        <v>3507</v>
      </c>
      <c r="F1179" s="15"/>
    </row>
    <row r="1180" spans="1:6" hidden="1" outlineLevel="2" x14ac:dyDescent="0.25">
      <c r="A1180" s="196" t="s">
        <v>1743</v>
      </c>
      <c r="B1180" s="196" t="s">
        <v>1744</v>
      </c>
      <c r="C1180" s="197">
        <v>0</v>
      </c>
      <c r="D1180" s="197">
        <v>53273</v>
      </c>
      <c r="F1180" s="15"/>
    </row>
    <row r="1181" spans="1:6" hidden="1" outlineLevel="2" x14ac:dyDescent="0.25">
      <c r="A1181" s="196" t="s">
        <v>1745</v>
      </c>
      <c r="B1181" s="196" t="s">
        <v>1746</v>
      </c>
      <c r="C1181" s="197">
        <v>0</v>
      </c>
      <c r="D1181" s="197">
        <v>11935</v>
      </c>
      <c r="F1181" s="15"/>
    </row>
    <row r="1182" spans="1:6" hidden="1" outlineLevel="2" x14ac:dyDescent="0.25">
      <c r="A1182" s="196" t="s">
        <v>1747</v>
      </c>
      <c r="B1182" s="196" t="s">
        <v>1748</v>
      </c>
      <c r="C1182" s="197">
        <v>0</v>
      </c>
      <c r="D1182" s="197">
        <v>3567</v>
      </c>
      <c r="F1182" s="15"/>
    </row>
    <row r="1183" spans="1:6" hidden="1" outlineLevel="2" x14ac:dyDescent="0.25">
      <c r="A1183" s="196" t="s">
        <v>1749</v>
      </c>
      <c r="B1183" s="196" t="s">
        <v>1750</v>
      </c>
      <c r="C1183" s="197">
        <v>0</v>
      </c>
      <c r="D1183" s="197">
        <v>3567</v>
      </c>
      <c r="F1183" s="15"/>
    </row>
    <row r="1184" spans="1:6" hidden="1" outlineLevel="2" x14ac:dyDescent="0.25">
      <c r="A1184" s="196" t="s">
        <v>1751</v>
      </c>
      <c r="B1184" s="196" t="s">
        <v>1752</v>
      </c>
      <c r="C1184" s="197">
        <v>0</v>
      </c>
      <c r="D1184" s="197">
        <v>52600</v>
      </c>
      <c r="F1184" s="15"/>
    </row>
    <row r="1185" spans="1:6" hidden="1" outlineLevel="2" x14ac:dyDescent="0.25">
      <c r="A1185" s="196" t="s">
        <v>4670</v>
      </c>
      <c r="B1185" s="196" t="s">
        <v>4671</v>
      </c>
      <c r="C1185" s="197">
        <v>0</v>
      </c>
      <c r="D1185" s="197">
        <v>1400</v>
      </c>
      <c r="F1185" s="15"/>
    </row>
    <row r="1186" spans="1:6" hidden="1" outlineLevel="2" x14ac:dyDescent="0.25">
      <c r="A1186" s="196" t="s">
        <v>4672</v>
      </c>
      <c r="B1186" s="196" t="s">
        <v>4673</v>
      </c>
      <c r="C1186" s="198">
        <v>0</v>
      </c>
      <c r="D1186" s="198">
        <v>0</v>
      </c>
      <c r="F1186" s="15"/>
    </row>
    <row r="1187" spans="1:6" hidden="1" outlineLevel="2" x14ac:dyDescent="0.25">
      <c r="A1187" s="196" t="s">
        <v>4674</v>
      </c>
      <c r="B1187" s="196" t="s">
        <v>4673</v>
      </c>
      <c r="C1187" s="198">
        <v>0</v>
      </c>
      <c r="D1187" s="198">
        <v>0</v>
      </c>
      <c r="F1187" s="15"/>
    </row>
    <row r="1188" spans="1:6" hidden="1" outlineLevel="2" x14ac:dyDescent="0.25">
      <c r="A1188" s="196" t="s">
        <v>1753</v>
      </c>
      <c r="B1188" s="196" t="s">
        <v>1754</v>
      </c>
      <c r="C1188" s="198">
        <v>0</v>
      </c>
      <c r="D1188" s="198">
        <v>0</v>
      </c>
      <c r="F1188" s="15"/>
    </row>
    <row r="1189" spans="1:6" hidden="1" outlineLevel="2" x14ac:dyDescent="0.25">
      <c r="A1189" s="196" t="s">
        <v>1755</v>
      </c>
      <c r="B1189" s="196" t="s">
        <v>1754</v>
      </c>
      <c r="C1189" s="198">
        <v>0</v>
      </c>
      <c r="D1189" s="198">
        <v>0</v>
      </c>
      <c r="F1189" s="15"/>
    </row>
    <row r="1190" spans="1:6" hidden="1" outlineLevel="2" x14ac:dyDescent="0.25">
      <c r="A1190" s="196" t="s">
        <v>1756</v>
      </c>
      <c r="B1190" s="196" t="s">
        <v>1757</v>
      </c>
      <c r="C1190" s="197">
        <v>0</v>
      </c>
      <c r="D1190" s="197">
        <v>2847</v>
      </c>
      <c r="F1190" s="15"/>
    </row>
    <row r="1191" spans="1:6" hidden="1" outlineLevel="2" x14ac:dyDescent="0.25">
      <c r="A1191" s="196" t="s">
        <v>4675</v>
      </c>
      <c r="B1191" s="196" t="s">
        <v>2031</v>
      </c>
      <c r="C1191" s="197">
        <v>0</v>
      </c>
      <c r="D1191" s="197">
        <v>40329</v>
      </c>
      <c r="F1191" s="15"/>
    </row>
    <row r="1192" spans="1:6" hidden="1" outlineLevel="2" x14ac:dyDescent="0.25">
      <c r="A1192" s="196" t="s">
        <v>4676</v>
      </c>
      <c r="B1192" s="196" t="s">
        <v>2032</v>
      </c>
      <c r="C1192" s="197">
        <v>0</v>
      </c>
      <c r="D1192" s="197">
        <v>5957</v>
      </c>
      <c r="F1192" s="15"/>
    </row>
    <row r="1193" spans="1:6" hidden="1" outlineLevel="2" x14ac:dyDescent="0.25">
      <c r="A1193" s="196" t="s">
        <v>1758</v>
      </c>
      <c r="B1193" s="196" t="s">
        <v>1759</v>
      </c>
      <c r="C1193" s="197">
        <v>0</v>
      </c>
      <c r="D1193" s="197">
        <v>3523</v>
      </c>
      <c r="F1193" s="15"/>
    </row>
    <row r="1194" spans="1:6" hidden="1" outlineLevel="2" x14ac:dyDescent="0.25">
      <c r="A1194" s="196" t="s">
        <v>4677</v>
      </c>
      <c r="B1194" s="196" t="s">
        <v>2033</v>
      </c>
      <c r="C1194" s="197">
        <v>0</v>
      </c>
      <c r="D1194" s="197">
        <v>3507</v>
      </c>
      <c r="F1194" s="15"/>
    </row>
    <row r="1195" spans="1:6" hidden="1" outlineLevel="2" x14ac:dyDescent="0.25">
      <c r="A1195" s="196" t="s">
        <v>1760</v>
      </c>
      <c r="B1195" s="196" t="s">
        <v>1761</v>
      </c>
      <c r="C1195" s="197">
        <v>0</v>
      </c>
      <c r="D1195" s="197">
        <v>3507</v>
      </c>
      <c r="F1195" s="15"/>
    </row>
    <row r="1196" spans="1:6" hidden="1" outlineLevel="2" x14ac:dyDescent="0.25">
      <c r="A1196" s="196" t="s">
        <v>4678</v>
      </c>
      <c r="B1196" s="196" t="s">
        <v>4679</v>
      </c>
      <c r="C1196" s="198">
        <v>0</v>
      </c>
      <c r="D1196" s="198">
        <v>0</v>
      </c>
      <c r="F1196" s="15"/>
    </row>
    <row r="1197" spans="1:6" hidden="1" outlineLevel="2" x14ac:dyDescent="0.25">
      <c r="A1197" s="196" t="s">
        <v>1762</v>
      </c>
      <c r="B1197" s="196" t="s">
        <v>1763</v>
      </c>
      <c r="C1197" s="197">
        <v>0</v>
      </c>
      <c r="D1197" s="197">
        <v>6435</v>
      </c>
      <c r="F1197" s="15"/>
    </row>
    <row r="1198" spans="1:6" hidden="1" outlineLevel="2" x14ac:dyDescent="0.25">
      <c r="A1198" s="196" t="s">
        <v>4680</v>
      </c>
      <c r="B1198" s="196" t="s">
        <v>2035</v>
      </c>
      <c r="C1198" s="197">
        <v>0</v>
      </c>
      <c r="D1198" s="197">
        <v>3069</v>
      </c>
      <c r="F1198" s="15"/>
    </row>
    <row r="1199" spans="1:6" hidden="1" outlineLevel="2" x14ac:dyDescent="0.25">
      <c r="A1199" s="196" t="s">
        <v>4681</v>
      </c>
      <c r="B1199" s="196" t="s">
        <v>3304</v>
      </c>
      <c r="C1199" s="198">
        <v>0</v>
      </c>
      <c r="D1199" s="198">
        <v>0</v>
      </c>
      <c r="F1199" s="15"/>
    </row>
    <row r="1200" spans="1:6" hidden="1" outlineLevel="2" x14ac:dyDescent="0.25">
      <c r="A1200" s="196" t="s">
        <v>4682</v>
      </c>
      <c r="B1200" s="196" t="s">
        <v>4683</v>
      </c>
      <c r="C1200" s="197">
        <v>0</v>
      </c>
      <c r="D1200" s="197">
        <v>200</v>
      </c>
      <c r="F1200" s="15"/>
    </row>
    <row r="1201" spans="1:6" hidden="1" outlineLevel="2" x14ac:dyDescent="0.25">
      <c r="A1201" s="196" t="s">
        <v>4684</v>
      </c>
      <c r="B1201" s="196" t="s">
        <v>4685</v>
      </c>
      <c r="C1201" s="197">
        <v>0</v>
      </c>
      <c r="D1201" s="197">
        <v>8196.6</v>
      </c>
      <c r="F1201" s="15"/>
    </row>
    <row r="1202" spans="1:6" hidden="1" outlineLevel="2" x14ac:dyDescent="0.25">
      <c r="A1202" s="196" t="s">
        <v>1764</v>
      </c>
      <c r="B1202" s="196" t="s">
        <v>1765</v>
      </c>
      <c r="C1202" s="197">
        <v>0</v>
      </c>
      <c r="D1202" s="197">
        <v>3507</v>
      </c>
      <c r="F1202" s="15"/>
    </row>
    <row r="1203" spans="1:6" hidden="1" outlineLevel="2" x14ac:dyDescent="0.25">
      <c r="A1203" s="196" t="s">
        <v>4686</v>
      </c>
      <c r="B1203" s="196" t="s">
        <v>4687</v>
      </c>
      <c r="C1203" s="198">
        <v>0</v>
      </c>
      <c r="D1203" s="198">
        <v>0</v>
      </c>
      <c r="F1203" s="15"/>
    </row>
    <row r="1204" spans="1:6" hidden="1" outlineLevel="2" x14ac:dyDescent="0.25">
      <c r="A1204" s="196" t="s">
        <v>4688</v>
      </c>
      <c r="B1204" s="196" t="s">
        <v>4687</v>
      </c>
      <c r="C1204" s="198">
        <v>0</v>
      </c>
      <c r="D1204" s="198">
        <v>0</v>
      </c>
      <c r="F1204" s="15"/>
    </row>
    <row r="1205" spans="1:6" hidden="1" outlineLevel="2" x14ac:dyDescent="0.25">
      <c r="A1205" s="196" t="s">
        <v>1766</v>
      </c>
      <c r="B1205" s="196" t="s">
        <v>1767</v>
      </c>
      <c r="C1205" s="197">
        <v>0</v>
      </c>
      <c r="D1205" s="197">
        <v>4699</v>
      </c>
      <c r="F1205" s="15"/>
    </row>
    <row r="1206" spans="1:6" hidden="1" outlineLevel="2" x14ac:dyDescent="0.25">
      <c r="A1206" s="196" t="s">
        <v>4689</v>
      </c>
      <c r="B1206" s="196" t="s">
        <v>4690</v>
      </c>
      <c r="C1206" s="198">
        <v>0</v>
      </c>
      <c r="D1206" s="198">
        <v>0</v>
      </c>
      <c r="F1206" s="15"/>
    </row>
    <row r="1207" spans="1:6" hidden="1" outlineLevel="2" x14ac:dyDescent="0.25">
      <c r="A1207" s="196" t="s">
        <v>1768</v>
      </c>
      <c r="B1207" s="196" t="s">
        <v>1769</v>
      </c>
      <c r="C1207" s="197">
        <v>0</v>
      </c>
      <c r="D1207" s="197">
        <v>3644.7</v>
      </c>
      <c r="F1207" s="15"/>
    </row>
    <row r="1208" spans="1:6" hidden="1" outlineLevel="2" x14ac:dyDescent="0.25">
      <c r="A1208" s="196" t="s">
        <v>4691</v>
      </c>
      <c r="B1208" s="196" t="s">
        <v>4692</v>
      </c>
      <c r="C1208" s="198">
        <v>0</v>
      </c>
      <c r="D1208" s="198">
        <v>0</v>
      </c>
      <c r="F1208" s="15"/>
    </row>
    <row r="1209" spans="1:6" hidden="1" outlineLevel="2" x14ac:dyDescent="0.25">
      <c r="A1209" s="196" t="s">
        <v>4693</v>
      </c>
      <c r="B1209" s="196" t="s">
        <v>4694</v>
      </c>
      <c r="C1209" s="197">
        <v>0</v>
      </c>
      <c r="D1209" s="197">
        <v>363</v>
      </c>
      <c r="F1209" s="15"/>
    </row>
    <row r="1210" spans="1:6" hidden="1" outlineLevel="2" x14ac:dyDescent="0.25">
      <c r="A1210" s="196" t="s">
        <v>1770</v>
      </c>
      <c r="B1210" s="196" t="s">
        <v>1771</v>
      </c>
      <c r="C1210" s="197">
        <v>0</v>
      </c>
      <c r="D1210" s="197">
        <v>88853</v>
      </c>
      <c r="F1210" s="15"/>
    </row>
    <row r="1211" spans="1:6" hidden="1" outlineLevel="2" x14ac:dyDescent="0.25">
      <c r="A1211" s="196" t="s">
        <v>1772</v>
      </c>
      <c r="B1211" s="196" t="s">
        <v>1773</v>
      </c>
      <c r="C1211" s="197">
        <v>0</v>
      </c>
      <c r="D1211" s="197">
        <v>1760</v>
      </c>
      <c r="F1211" s="15"/>
    </row>
    <row r="1212" spans="1:6" hidden="1" outlineLevel="2" x14ac:dyDescent="0.25">
      <c r="A1212" s="196" t="s">
        <v>4695</v>
      </c>
      <c r="B1212" s="196" t="s">
        <v>2037</v>
      </c>
      <c r="C1212" s="197">
        <v>0</v>
      </c>
      <c r="D1212" s="197">
        <v>3507</v>
      </c>
      <c r="F1212" s="15"/>
    </row>
    <row r="1213" spans="1:6" hidden="1" outlineLevel="2" x14ac:dyDescent="0.25">
      <c r="A1213" s="196" t="s">
        <v>1774</v>
      </c>
      <c r="B1213" s="196" t="s">
        <v>1775</v>
      </c>
      <c r="C1213" s="197">
        <v>0</v>
      </c>
      <c r="D1213" s="197">
        <v>54391.6</v>
      </c>
      <c r="F1213" s="15"/>
    </row>
    <row r="1214" spans="1:6" hidden="1" outlineLevel="2" x14ac:dyDescent="0.25">
      <c r="A1214" s="196" t="s">
        <v>4696</v>
      </c>
      <c r="B1214" s="196" t="s">
        <v>4697</v>
      </c>
      <c r="C1214" s="198">
        <v>0</v>
      </c>
      <c r="D1214" s="198">
        <v>0</v>
      </c>
      <c r="F1214" s="15"/>
    </row>
    <row r="1215" spans="1:6" hidden="1" outlineLevel="2" x14ac:dyDescent="0.25">
      <c r="A1215" s="196" t="s">
        <v>4698</v>
      </c>
      <c r="B1215" s="196" t="s">
        <v>4699</v>
      </c>
      <c r="C1215" s="197">
        <v>0</v>
      </c>
      <c r="D1215" s="197">
        <v>45660</v>
      </c>
      <c r="F1215" s="15"/>
    </row>
    <row r="1216" spans="1:6" hidden="1" outlineLevel="2" x14ac:dyDescent="0.25">
      <c r="A1216" s="196" t="s">
        <v>1776</v>
      </c>
      <c r="B1216" s="196" t="s">
        <v>1777</v>
      </c>
      <c r="C1216" s="197">
        <v>0</v>
      </c>
      <c r="D1216" s="197">
        <v>3467</v>
      </c>
      <c r="F1216" s="15"/>
    </row>
    <row r="1217" spans="1:6" hidden="1" outlineLevel="2" x14ac:dyDescent="0.25">
      <c r="A1217" s="196" t="s">
        <v>4700</v>
      </c>
      <c r="B1217" s="196" t="s">
        <v>2038</v>
      </c>
      <c r="C1217" s="197">
        <v>0</v>
      </c>
      <c r="D1217" s="197">
        <v>12530</v>
      </c>
      <c r="F1217" s="15"/>
    </row>
    <row r="1218" spans="1:6" hidden="1" outlineLevel="2" x14ac:dyDescent="0.25">
      <c r="A1218" s="196" t="s">
        <v>4701</v>
      </c>
      <c r="B1218" s="196" t="s">
        <v>2039</v>
      </c>
      <c r="C1218" s="197">
        <v>0</v>
      </c>
      <c r="D1218" s="197">
        <v>78796.600000000006</v>
      </c>
      <c r="F1218" s="15"/>
    </row>
    <row r="1219" spans="1:6" hidden="1" outlineLevel="2" x14ac:dyDescent="0.25">
      <c r="A1219" s="196" t="s">
        <v>4702</v>
      </c>
      <c r="B1219" s="196" t="s">
        <v>4703</v>
      </c>
      <c r="C1219" s="197">
        <v>0</v>
      </c>
      <c r="D1219" s="197">
        <v>2371.5</v>
      </c>
      <c r="F1219" s="15"/>
    </row>
    <row r="1220" spans="1:6" hidden="1" outlineLevel="2" x14ac:dyDescent="0.25">
      <c r="A1220" s="196" t="s">
        <v>4704</v>
      </c>
      <c r="B1220" s="196" t="s">
        <v>4705</v>
      </c>
      <c r="C1220" s="197">
        <v>0</v>
      </c>
      <c r="D1220" s="197">
        <v>2232</v>
      </c>
      <c r="F1220" s="15"/>
    </row>
    <row r="1221" spans="1:6" hidden="1" outlineLevel="2" x14ac:dyDescent="0.25">
      <c r="A1221" s="196" t="s">
        <v>1778</v>
      </c>
      <c r="B1221" s="196" t="s">
        <v>1779</v>
      </c>
      <c r="C1221" s="197">
        <v>0</v>
      </c>
      <c r="D1221" s="197">
        <v>3873.9</v>
      </c>
      <c r="F1221" s="15"/>
    </row>
    <row r="1222" spans="1:6" hidden="1" outlineLevel="2" x14ac:dyDescent="0.25">
      <c r="A1222" s="196" t="s">
        <v>4706</v>
      </c>
      <c r="B1222" s="196" t="s">
        <v>2040</v>
      </c>
      <c r="C1222" s="197">
        <v>0</v>
      </c>
      <c r="D1222" s="197">
        <v>777</v>
      </c>
      <c r="F1222" s="15"/>
    </row>
    <row r="1223" spans="1:6" hidden="1" outlineLevel="2" x14ac:dyDescent="0.25">
      <c r="A1223" s="196" t="s">
        <v>1780</v>
      </c>
      <c r="B1223" s="196" t="s">
        <v>1781</v>
      </c>
      <c r="C1223" s="197">
        <v>0</v>
      </c>
      <c r="D1223" s="197">
        <v>4402</v>
      </c>
      <c r="F1223" s="15"/>
    </row>
    <row r="1224" spans="1:6" hidden="1" outlineLevel="2" x14ac:dyDescent="0.25">
      <c r="A1224" s="196" t="s">
        <v>4707</v>
      </c>
      <c r="B1224" s="196" t="s">
        <v>3309</v>
      </c>
      <c r="C1224" s="197">
        <v>0</v>
      </c>
      <c r="D1224" s="197">
        <v>500</v>
      </c>
      <c r="F1224" s="15"/>
    </row>
    <row r="1225" spans="1:6" hidden="1" outlineLevel="2" x14ac:dyDescent="0.25">
      <c r="A1225" s="196" t="s">
        <v>1782</v>
      </c>
      <c r="B1225" s="196" t="s">
        <v>1783</v>
      </c>
      <c r="C1225" s="197">
        <v>0</v>
      </c>
      <c r="D1225" s="197">
        <v>3009</v>
      </c>
      <c r="F1225" s="15"/>
    </row>
    <row r="1226" spans="1:6" hidden="1" outlineLevel="2" x14ac:dyDescent="0.25">
      <c r="A1226" s="196" t="s">
        <v>1784</v>
      </c>
      <c r="B1226" s="196" t="s">
        <v>1785</v>
      </c>
      <c r="C1226" s="197">
        <v>0</v>
      </c>
      <c r="D1226" s="197">
        <v>1893</v>
      </c>
      <c r="F1226" s="15"/>
    </row>
    <row r="1227" spans="1:6" hidden="1" outlineLevel="2" x14ac:dyDescent="0.25">
      <c r="A1227" s="196" t="s">
        <v>1786</v>
      </c>
      <c r="B1227" s="196" t="s">
        <v>1787</v>
      </c>
      <c r="C1227" s="197">
        <v>0</v>
      </c>
      <c r="D1227" s="197">
        <v>4751</v>
      </c>
      <c r="F1227" s="15"/>
    </row>
    <row r="1228" spans="1:6" hidden="1" outlineLevel="2" x14ac:dyDescent="0.25">
      <c r="A1228" s="196" t="s">
        <v>4708</v>
      </c>
      <c r="B1228" s="196" t="s">
        <v>3802</v>
      </c>
      <c r="C1228" s="197">
        <v>0</v>
      </c>
      <c r="D1228" s="197">
        <v>2686.9</v>
      </c>
      <c r="F1228" s="15"/>
    </row>
    <row r="1229" spans="1:6" hidden="1" outlineLevel="2" x14ac:dyDescent="0.25">
      <c r="A1229" s="196" t="s">
        <v>4709</v>
      </c>
      <c r="B1229" s="196" t="s">
        <v>4710</v>
      </c>
      <c r="C1229" s="198">
        <v>0</v>
      </c>
      <c r="D1229" s="198">
        <v>0</v>
      </c>
      <c r="F1229" s="15"/>
    </row>
    <row r="1230" spans="1:6" hidden="1" outlineLevel="2" x14ac:dyDescent="0.25">
      <c r="A1230" s="196" t="s">
        <v>1788</v>
      </c>
      <c r="B1230" s="196" t="s">
        <v>1789</v>
      </c>
      <c r="C1230" s="197">
        <v>0</v>
      </c>
      <c r="D1230" s="197">
        <v>62353.3</v>
      </c>
      <c r="F1230" s="15"/>
    </row>
    <row r="1231" spans="1:6" hidden="1" outlineLevel="2" x14ac:dyDescent="0.25">
      <c r="A1231" s="196" t="s">
        <v>1790</v>
      </c>
      <c r="B1231" s="196" t="s">
        <v>1791</v>
      </c>
      <c r="C1231" s="197">
        <v>0</v>
      </c>
      <c r="D1231" s="197">
        <v>3237</v>
      </c>
      <c r="F1231" s="15"/>
    </row>
    <row r="1232" spans="1:6" hidden="1" outlineLevel="2" x14ac:dyDescent="0.25">
      <c r="A1232" s="196" t="s">
        <v>4711</v>
      </c>
      <c r="B1232" s="196" t="s">
        <v>2042</v>
      </c>
      <c r="C1232" s="197">
        <v>0</v>
      </c>
      <c r="D1232" s="197">
        <v>3829.8</v>
      </c>
      <c r="F1232" s="15"/>
    </row>
    <row r="1233" spans="1:6" hidden="1" outlineLevel="2" x14ac:dyDescent="0.25">
      <c r="A1233" s="196" t="s">
        <v>4712</v>
      </c>
      <c r="B1233" s="196" t="s">
        <v>2043</v>
      </c>
      <c r="C1233" s="197">
        <v>0</v>
      </c>
      <c r="D1233" s="197">
        <v>21494</v>
      </c>
      <c r="F1233" s="15"/>
    </row>
    <row r="1234" spans="1:6" hidden="1" outlineLevel="2" x14ac:dyDescent="0.25">
      <c r="A1234" s="196" t="s">
        <v>4713</v>
      </c>
      <c r="B1234" s="196" t="s">
        <v>2044</v>
      </c>
      <c r="C1234" s="197">
        <v>0</v>
      </c>
      <c r="D1234" s="197">
        <v>3507</v>
      </c>
      <c r="F1234" s="15"/>
    </row>
    <row r="1235" spans="1:6" hidden="1" outlineLevel="2" x14ac:dyDescent="0.25">
      <c r="A1235" s="196" t="s">
        <v>4714</v>
      </c>
      <c r="B1235" s="196" t="s">
        <v>2045</v>
      </c>
      <c r="C1235" s="197">
        <v>0</v>
      </c>
      <c r="D1235" s="197">
        <v>3811</v>
      </c>
      <c r="F1235" s="15"/>
    </row>
    <row r="1236" spans="1:6" hidden="1" outlineLevel="2" x14ac:dyDescent="0.25">
      <c r="A1236" s="196" t="s">
        <v>4715</v>
      </c>
      <c r="B1236" s="196" t="s">
        <v>4716</v>
      </c>
      <c r="C1236" s="198">
        <v>0</v>
      </c>
      <c r="D1236" s="198">
        <v>0</v>
      </c>
      <c r="F1236" s="15"/>
    </row>
    <row r="1237" spans="1:6" hidden="1" outlineLevel="2" x14ac:dyDescent="0.25">
      <c r="A1237" s="196" t="s">
        <v>4717</v>
      </c>
      <c r="B1237" s="196" t="s">
        <v>2046</v>
      </c>
      <c r="C1237" s="197">
        <v>0</v>
      </c>
      <c r="D1237" s="197">
        <v>3507</v>
      </c>
      <c r="F1237" s="15"/>
    </row>
    <row r="1238" spans="1:6" hidden="1" outlineLevel="2" x14ac:dyDescent="0.25">
      <c r="A1238" s="196" t="s">
        <v>4718</v>
      </c>
      <c r="B1238" s="196" t="s">
        <v>2047</v>
      </c>
      <c r="C1238" s="197">
        <v>0</v>
      </c>
      <c r="D1238" s="197">
        <v>3528.9</v>
      </c>
      <c r="F1238" s="15"/>
    </row>
    <row r="1239" spans="1:6" hidden="1" outlineLevel="2" x14ac:dyDescent="0.25">
      <c r="A1239" s="196" t="s">
        <v>4719</v>
      </c>
      <c r="B1239" s="196" t="s">
        <v>2048</v>
      </c>
      <c r="C1239" s="197">
        <v>0</v>
      </c>
      <c r="D1239" s="197">
        <v>3991</v>
      </c>
      <c r="F1239" s="15"/>
    </row>
    <row r="1240" spans="1:6" hidden="1" outlineLevel="2" x14ac:dyDescent="0.25">
      <c r="A1240" s="196" t="s">
        <v>1792</v>
      </c>
      <c r="B1240" s="196" t="s">
        <v>1793</v>
      </c>
      <c r="C1240" s="198">
        <v>0</v>
      </c>
      <c r="D1240" s="198">
        <v>0</v>
      </c>
      <c r="F1240" s="15"/>
    </row>
    <row r="1241" spans="1:6" hidden="1" outlineLevel="2" x14ac:dyDescent="0.25">
      <c r="A1241" s="196" t="s">
        <v>4720</v>
      </c>
      <c r="B1241" s="196" t="s">
        <v>2049</v>
      </c>
      <c r="C1241" s="197">
        <v>0</v>
      </c>
      <c r="D1241" s="197">
        <v>3237</v>
      </c>
      <c r="F1241" s="15"/>
    </row>
    <row r="1242" spans="1:6" hidden="1" outlineLevel="2" x14ac:dyDescent="0.25">
      <c r="A1242" s="196" t="s">
        <v>4721</v>
      </c>
      <c r="B1242" s="196" t="s">
        <v>2050</v>
      </c>
      <c r="C1242" s="197">
        <v>0</v>
      </c>
      <c r="D1242" s="197">
        <v>1934.9</v>
      </c>
      <c r="F1242" s="15"/>
    </row>
    <row r="1243" spans="1:6" hidden="1" outlineLevel="2" x14ac:dyDescent="0.25">
      <c r="A1243" s="196" t="s">
        <v>4722</v>
      </c>
      <c r="B1243" s="196" t="s">
        <v>2051</v>
      </c>
      <c r="C1243" s="197">
        <v>0</v>
      </c>
      <c r="D1243" s="197">
        <v>499</v>
      </c>
      <c r="F1243" s="15"/>
    </row>
    <row r="1244" spans="1:6" hidden="1" outlineLevel="2" x14ac:dyDescent="0.25">
      <c r="A1244" s="196" t="s">
        <v>4723</v>
      </c>
      <c r="B1244" s="196" t="s">
        <v>1054</v>
      </c>
      <c r="C1244" s="197">
        <v>0</v>
      </c>
      <c r="D1244" s="197">
        <v>2288</v>
      </c>
      <c r="F1244" s="15"/>
    </row>
    <row r="1245" spans="1:6" hidden="1" outlineLevel="2" x14ac:dyDescent="0.25">
      <c r="A1245" s="196" t="s">
        <v>4724</v>
      </c>
      <c r="B1245" s="196" t="s">
        <v>1062</v>
      </c>
      <c r="C1245" s="197">
        <v>0</v>
      </c>
      <c r="D1245" s="197">
        <v>570</v>
      </c>
      <c r="F1245" s="15"/>
    </row>
    <row r="1246" spans="1:6" hidden="1" outlineLevel="2" x14ac:dyDescent="0.25">
      <c r="A1246" s="196" t="s">
        <v>4725</v>
      </c>
      <c r="B1246" s="196" t="s">
        <v>1064</v>
      </c>
      <c r="C1246" s="197">
        <v>0</v>
      </c>
      <c r="D1246" s="197">
        <v>2708</v>
      </c>
      <c r="F1246" s="15"/>
    </row>
    <row r="1247" spans="1:6" hidden="1" outlineLevel="2" x14ac:dyDescent="0.25">
      <c r="A1247" s="196" t="s">
        <v>4726</v>
      </c>
      <c r="B1247" s="196" t="s">
        <v>2052</v>
      </c>
      <c r="C1247" s="197">
        <v>0</v>
      </c>
      <c r="D1247" s="197">
        <v>3288</v>
      </c>
      <c r="F1247" s="15"/>
    </row>
    <row r="1248" spans="1:6" hidden="1" outlineLevel="2" x14ac:dyDescent="0.25">
      <c r="A1248" s="196" t="s">
        <v>4727</v>
      </c>
      <c r="B1248" s="196" t="s">
        <v>2053</v>
      </c>
      <c r="C1248" s="197">
        <v>0</v>
      </c>
      <c r="D1248" s="197">
        <v>7530.3</v>
      </c>
      <c r="F1248" s="15"/>
    </row>
    <row r="1249" spans="1:6" hidden="1" outlineLevel="2" x14ac:dyDescent="0.25">
      <c r="A1249" s="196" t="s">
        <v>4728</v>
      </c>
      <c r="B1249" s="196" t="s">
        <v>2054</v>
      </c>
      <c r="C1249" s="197">
        <v>0</v>
      </c>
      <c r="D1249" s="197">
        <v>7139</v>
      </c>
      <c r="F1249" s="15"/>
    </row>
    <row r="1250" spans="1:6" hidden="1" outlineLevel="2" x14ac:dyDescent="0.25">
      <c r="A1250" s="196" t="s">
        <v>1794</v>
      </c>
      <c r="B1250" s="196" t="s">
        <v>1795</v>
      </c>
      <c r="C1250" s="198">
        <v>0</v>
      </c>
      <c r="D1250" s="198">
        <v>0</v>
      </c>
      <c r="F1250" s="15"/>
    </row>
    <row r="1251" spans="1:6" hidden="1" outlineLevel="2" x14ac:dyDescent="0.25">
      <c r="A1251" s="196" t="s">
        <v>1796</v>
      </c>
      <c r="B1251" s="196" t="s">
        <v>1797</v>
      </c>
      <c r="C1251" s="197">
        <v>0</v>
      </c>
      <c r="D1251" s="197">
        <v>725</v>
      </c>
      <c r="F1251" s="15"/>
    </row>
    <row r="1252" spans="1:6" hidden="1" outlineLevel="2" x14ac:dyDescent="0.25">
      <c r="A1252" s="196" t="s">
        <v>4729</v>
      </c>
      <c r="B1252" s="196" t="s">
        <v>2621</v>
      </c>
      <c r="C1252" s="197">
        <v>0</v>
      </c>
      <c r="D1252" s="197">
        <v>499</v>
      </c>
      <c r="F1252" s="15"/>
    </row>
    <row r="1253" spans="1:6" hidden="1" outlineLevel="2" x14ac:dyDescent="0.25">
      <c r="A1253" s="196" t="s">
        <v>4730</v>
      </c>
      <c r="B1253" s="196" t="s">
        <v>1570</v>
      </c>
      <c r="C1253" s="198">
        <v>0</v>
      </c>
      <c r="D1253" s="198">
        <v>0</v>
      </c>
      <c r="F1253" s="15"/>
    </row>
    <row r="1254" spans="1:6" hidden="1" outlineLevel="2" x14ac:dyDescent="0.25">
      <c r="A1254" s="196" t="s">
        <v>1798</v>
      </c>
      <c r="B1254" s="196" t="s">
        <v>1799</v>
      </c>
      <c r="C1254" s="197">
        <v>0</v>
      </c>
      <c r="D1254" s="197">
        <v>3567</v>
      </c>
      <c r="F1254" s="15"/>
    </row>
    <row r="1255" spans="1:6" hidden="1" outlineLevel="2" x14ac:dyDescent="0.25">
      <c r="A1255" s="196" t="s">
        <v>4731</v>
      </c>
      <c r="B1255" s="196" t="s">
        <v>4732</v>
      </c>
      <c r="C1255" s="197">
        <v>0</v>
      </c>
      <c r="D1255" s="197">
        <v>1950</v>
      </c>
      <c r="F1255" s="15"/>
    </row>
    <row r="1256" spans="1:6" hidden="1" outlineLevel="2" x14ac:dyDescent="0.25">
      <c r="A1256" s="196" t="s">
        <v>1800</v>
      </c>
      <c r="B1256" s="196" t="s">
        <v>1801</v>
      </c>
      <c r="C1256" s="197">
        <v>0</v>
      </c>
      <c r="D1256" s="197">
        <v>3839</v>
      </c>
      <c r="F1256" s="15"/>
    </row>
    <row r="1257" spans="1:6" hidden="1" outlineLevel="2" x14ac:dyDescent="0.25">
      <c r="A1257" s="196" t="s">
        <v>1802</v>
      </c>
      <c r="B1257" s="196" t="s">
        <v>1803</v>
      </c>
      <c r="C1257" s="197">
        <v>0</v>
      </c>
      <c r="D1257" s="197">
        <v>747</v>
      </c>
      <c r="F1257" s="15"/>
    </row>
    <row r="1258" spans="1:6" hidden="1" outlineLevel="2" x14ac:dyDescent="0.25">
      <c r="A1258" s="196" t="s">
        <v>4733</v>
      </c>
      <c r="B1258" s="196" t="s">
        <v>4734</v>
      </c>
      <c r="C1258" s="197">
        <v>0</v>
      </c>
      <c r="D1258" s="197">
        <v>490</v>
      </c>
      <c r="F1258" s="15"/>
    </row>
    <row r="1259" spans="1:6" hidden="1" outlineLevel="2" x14ac:dyDescent="0.25">
      <c r="A1259" s="196" t="s">
        <v>1804</v>
      </c>
      <c r="B1259" s="196" t="s">
        <v>1805</v>
      </c>
      <c r="C1259" s="197">
        <v>0</v>
      </c>
      <c r="D1259" s="197">
        <v>3467</v>
      </c>
      <c r="F1259" s="15"/>
    </row>
    <row r="1260" spans="1:6" hidden="1" outlineLevel="2" x14ac:dyDescent="0.25">
      <c r="A1260" s="196" t="s">
        <v>1806</v>
      </c>
      <c r="B1260" s="196" t="s">
        <v>1807</v>
      </c>
      <c r="C1260" s="197">
        <v>0</v>
      </c>
      <c r="D1260" s="197">
        <v>3467</v>
      </c>
      <c r="F1260" s="15"/>
    </row>
    <row r="1261" spans="1:6" hidden="1" outlineLevel="2" x14ac:dyDescent="0.25">
      <c r="A1261" s="196" t="s">
        <v>4735</v>
      </c>
      <c r="B1261" s="196" t="s">
        <v>2055</v>
      </c>
      <c r="C1261" s="197">
        <v>0</v>
      </c>
      <c r="D1261" s="197">
        <v>5511</v>
      </c>
      <c r="F1261" s="15"/>
    </row>
    <row r="1262" spans="1:6" hidden="1" outlineLevel="2" x14ac:dyDescent="0.25">
      <c r="A1262" s="196" t="s">
        <v>1808</v>
      </c>
      <c r="B1262" s="196" t="s">
        <v>1809</v>
      </c>
      <c r="C1262" s="197">
        <v>0</v>
      </c>
      <c r="D1262" s="197">
        <v>108149.5</v>
      </c>
      <c r="F1262" s="15"/>
    </row>
    <row r="1263" spans="1:6" hidden="1" outlineLevel="2" x14ac:dyDescent="0.25">
      <c r="A1263" s="196" t="s">
        <v>1810</v>
      </c>
      <c r="B1263" s="196" t="s">
        <v>1811</v>
      </c>
      <c r="C1263" s="197">
        <v>0</v>
      </c>
      <c r="D1263" s="197">
        <v>9449</v>
      </c>
      <c r="F1263" s="15"/>
    </row>
    <row r="1264" spans="1:6" hidden="1" outlineLevel="2" x14ac:dyDescent="0.25">
      <c r="A1264" s="196" t="s">
        <v>1812</v>
      </c>
      <c r="B1264" s="196" t="s">
        <v>1813</v>
      </c>
      <c r="C1264" s="197">
        <v>0</v>
      </c>
      <c r="D1264" s="197">
        <v>6218</v>
      </c>
      <c r="F1264" s="15"/>
    </row>
    <row r="1265" spans="1:6" hidden="1" outlineLevel="2" x14ac:dyDescent="0.25">
      <c r="A1265" s="196" t="s">
        <v>1814</v>
      </c>
      <c r="B1265" s="196" t="s">
        <v>1815</v>
      </c>
      <c r="C1265" s="197">
        <v>0</v>
      </c>
      <c r="D1265" s="197">
        <v>3567</v>
      </c>
      <c r="F1265" s="15"/>
    </row>
    <row r="1266" spans="1:6" hidden="1" outlineLevel="2" x14ac:dyDescent="0.25">
      <c r="A1266" s="196" t="s">
        <v>4736</v>
      </c>
      <c r="B1266" s="196" t="s">
        <v>4737</v>
      </c>
      <c r="C1266" s="198">
        <v>0</v>
      </c>
      <c r="D1266" s="198">
        <v>0</v>
      </c>
      <c r="F1266" s="15"/>
    </row>
    <row r="1267" spans="1:6" hidden="1" outlineLevel="2" x14ac:dyDescent="0.25">
      <c r="A1267" s="196" t="s">
        <v>4738</v>
      </c>
      <c r="B1267" s="196" t="s">
        <v>4739</v>
      </c>
      <c r="C1267" s="197">
        <v>0</v>
      </c>
      <c r="D1267" s="197">
        <v>3507</v>
      </c>
      <c r="F1267" s="15"/>
    </row>
    <row r="1268" spans="1:6" hidden="1" outlineLevel="2" x14ac:dyDescent="0.25">
      <c r="A1268" s="196" t="s">
        <v>4740</v>
      </c>
      <c r="B1268" s="196" t="s">
        <v>2056</v>
      </c>
      <c r="C1268" s="197">
        <v>0</v>
      </c>
      <c r="D1268" s="197">
        <v>438</v>
      </c>
      <c r="F1268" s="15"/>
    </row>
    <row r="1269" spans="1:6" hidden="1" outlineLevel="2" x14ac:dyDescent="0.25">
      <c r="A1269" s="196" t="s">
        <v>4741</v>
      </c>
      <c r="B1269" s="196" t="s">
        <v>2057</v>
      </c>
      <c r="C1269" s="197">
        <v>0</v>
      </c>
      <c r="D1269" s="197">
        <v>17149</v>
      </c>
      <c r="F1269" s="15"/>
    </row>
    <row r="1270" spans="1:6" hidden="1" outlineLevel="2" x14ac:dyDescent="0.25">
      <c r="A1270" s="196" t="s">
        <v>4742</v>
      </c>
      <c r="B1270" s="196" t="s">
        <v>4743</v>
      </c>
      <c r="C1270" s="198">
        <v>0</v>
      </c>
      <c r="D1270" s="198">
        <v>0</v>
      </c>
      <c r="F1270" s="15"/>
    </row>
    <row r="1271" spans="1:6" hidden="1" outlineLevel="2" x14ac:dyDescent="0.25">
      <c r="A1271" s="196" t="s">
        <v>4744</v>
      </c>
      <c r="B1271" s="196" t="s">
        <v>2058</v>
      </c>
      <c r="C1271" s="197">
        <v>0</v>
      </c>
      <c r="D1271" s="197">
        <v>3348</v>
      </c>
      <c r="F1271" s="15"/>
    </row>
    <row r="1272" spans="1:6" hidden="1" outlineLevel="2" x14ac:dyDescent="0.25">
      <c r="A1272" s="196" t="s">
        <v>1816</v>
      </c>
      <c r="B1272" s="196" t="s">
        <v>1817</v>
      </c>
      <c r="C1272" s="197">
        <v>0</v>
      </c>
      <c r="D1272" s="197">
        <v>3567</v>
      </c>
      <c r="F1272" s="15"/>
    </row>
    <row r="1273" spans="1:6" hidden="1" outlineLevel="2" x14ac:dyDescent="0.25">
      <c r="A1273" s="196" t="s">
        <v>4745</v>
      </c>
      <c r="B1273" s="196" t="s">
        <v>2059</v>
      </c>
      <c r="C1273" s="197">
        <v>0</v>
      </c>
      <c r="D1273" s="197">
        <v>16427</v>
      </c>
      <c r="F1273" s="15"/>
    </row>
    <row r="1274" spans="1:6" hidden="1" outlineLevel="2" x14ac:dyDescent="0.25">
      <c r="A1274" s="196" t="s">
        <v>4746</v>
      </c>
      <c r="B1274" s="196" t="s">
        <v>4747</v>
      </c>
      <c r="C1274" s="198">
        <v>0</v>
      </c>
      <c r="D1274" s="198">
        <v>0</v>
      </c>
      <c r="F1274" s="15"/>
    </row>
    <row r="1275" spans="1:6" hidden="1" outlineLevel="2" x14ac:dyDescent="0.25">
      <c r="A1275" s="196" t="s">
        <v>1818</v>
      </c>
      <c r="B1275" s="196" t="s">
        <v>1819</v>
      </c>
      <c r="C1275" s="197">
        <v>0</v>
      </c>
      <c r="D1275" s="197">
        <v>3567</v>
      </c>
      <c r="F1275" s="15"/>
    </row>
    <row r="1276" spans="1:6" hidden="1" outlineLevel="2" x14ac:dyDescent="0.25">
      <c r="A1276" s="196" t="s">
        <v>4748</v>
      </c>
      <c r="B1276" s="196" t="s">
        <v>2060</v>
      </c>
      <c r="C1276" s="197">
        <v>0</v>
      </c>
      <c r="D1276" s="197">
        <v>3507</v>
      </c>
      <c r="F1276" s="15"/>
    </row>
    <row r="1277" spans="1:6" hidden="1" outlineLevel="2" x14ac:dyDescent="0.25">
      <c r="A1277" s="196" t="s">
        <v>4749</v>
      </c>
      <c r="B1277" s="196" t="s">
        <v>4750</v>
      </c>
      <c r="C1277" s="197">
        <v>0</v>
      </c>
      <c r="D1277" s="197">
        <v>4544</v>
      </c>
      <c r="F1277" s="15"/>
    </row>
    <row r="1278" spans="1:6" hidden="1" outlineLevel="2" x14ac:dyDescent="0.25">
      <c r="A1278" s="196" t="s">
        <v>4751</v>
      </c>
      <c r="B1278" s="196" t="s">
        <v>4752</v>
      </c>
      <c r="C1278" s="198">
        <v>0</v>
      </c>
      <c r="D1278" s="198">
        <v>0</v>
      </c>
      <c r="F1278" s="15"/>
    </row>
    <row r="1279" spans="1:6" hidden="1" outlineLevel="2" x14ac:dyDescent="0.25">
      <c r="A1279" s="196" t="s">
        <v>1820</v>
      </c>
      <c r="B1279" s="196" t="s">
        <v>1821</v>
      </c>
      <c r="C1279" s="197">
        <v>0</v>
      </c>
      <c r="D1279" s="197">
        <v>3567</v>
      </c>
      <c r="F1279" s="15"/>
    </row>
    <row r="1280" spans="1:6" hidden="1" outlineLevel="2" x14ac:dyDescent="0.25">
      <c r="A1280" s="196" t="s">
        <v>4753</v>
      </c>
      <c r="B1280" s="196" t="s">
        <v>1604</v>
      </c>
      <c r="C1280" s="198">
        <v>0</v>
      </c>
      <c r="D1280" s="198">
        <v>0</v>
      </c>
      <c r="F1280" s="15"/>
    </row>
    <row r="1281" spans="1:6" hidden="1" outlineLevel="2" x14ac:dyDescent="0.25">
      <c r="A1281" s="196" t="s">
        <v>4754</v>
      </c>
      <c r="B1281" s="196" t="s">
        <v>2407</v>
      </c>
      <c r="C1281" s="197">
        <v>0</v>
      </c>
      <c r="D1281" s="197">
        <v>1074</v>
      </c>
      <c r="F1281" s="15"/>
    </row>
    <row r="1282" spans="1:6" hidden="1" outlineLevel="2" x14ac:dyDescent="0.25">
      <c r="A1282" s="196" t="s">
        <v>1822</v>
      </c>
      <c r="B1282" s="196" t="s">
        <v>1823</v>
      </c>
      <c r="C1282" s="197">
        <v>0</v>
      </c>
      <c r="D1282" s="197">
        <v>3703</v>
      </c>
      <c r="F1282" s="15"/>
    </row>
    <row r="1283" spans="1:6" hidden="1" outlineLevel="2" x14ac:dyDescent="0.25">
      <c r="A1283" s="196" t="s">
        <v>4755</v>
      </c>
      <c r="B1283" s="196" t="s">
        <v>3541</v>
      </c>
      <c r="C1283" s="198">
        <v>0</v>
      </c>
      <c r="D1283" s="198">
        <v>0</v>
      </c>
      <c r="F1283" s="15"/>
    </row>
    <row r="1284" spans="1:6" hidden="1" outlineLevel="2" x14ac:dyDescent="0.25">
      <c r="A1284" s="196" t="s">
        <v>1824</v>
      </c>
      <c r="B1284" s="196" t="s">
        <v>1825</v>
      </c>
      <c r="C1284" s="197">
        <v>0</v>
      </c>
      <c r="D1284" s="197">
        <v>3567</v>
      </c>
      <c r="F1284" s="15"/>
    </row>
    <row r="1285" spans="1:6" hidden="1" outlineLevel="2" x14ac:dyDescent="0.25">
      <c r="A1285" s="196" t="s">
        <v>4756</v>
      </c>
      <c r="B1285" s="196" t="s">
        <v>2061</v>
      </c>
      <c r="C1285" s="197">
        <v>0</v>
      </c>
      <c r="D1285" s="197">
        <v>2956.5</v>
      </c>
      <c r="F1285" s="15"/>
    </row>
    <row r="1286" spans="1:6" hidden="1" outlineLevel="2" x14ac:dyDescent="0.25">
      <c r="A1286" s="196" t="s">
        <v>1826</v>
      </c>
      <c r="B1286" s="196" t="s">
        <v>1827</v>
      </c>
      <c r="C1286" s="197">
        <v>0</v>
      </c>
      <c r="D1286" s="197">
        <v>2847</v>
      </c>
      <c r="F1286" s="15"/>
    </row>
    <row r="1287" spans="1:6" hidden="1" outlineLevel="2" x14ac:dyDescent="0.25">
      <c r="A1287" s="196" t="s">
        <v>1828</v>
      </c>
      <c r="B1287" s="196" t="s">
        <v>1829</v>
      </c>
      <c r="C1287" s="197">
        <v>0</v>
      </c>
      <c r="D1287" s="197">
        <v>3567</v>
      </c>
      <c r="F1287" s="15"/>
    </row>
    <row r="1288" spans="1:6" hidden="1" outlineLevel="2" x14ac:dyDescent="0.25">
      <c r="A1288" s="196" t="s">
        <v>4757</v>
      </c>
      <c r="B1288" s="196" t="s">
        <v>4758</v>
      </c>
      <c r="C1288" s="198">
        <v>0</v>
      </c>
      <c r="D1288" s="198">
        <v>0</v>
      </c>
      <c r="F1288" s="15"/>
    </row>
    <row r="1289" spans="1:6" hidden="1" outlineLevel="2" x14ac:dyDescent="0.25">
      <c r="A1289" s="196" t="s">
        <v>1830</v>
      </c>
      <c r="B1289" s="196" t="s">
        <v>1831</v>
      </c>
      <c r="C1289" s="197">
        <v>0</v>
      </c>
      <c r="D1289" s="197">
        <v>5055</v>
      </c>
      <c r="F1289" s="15"/>
    </row>
    <row r="1290" spans="1:6" hidden="1" outlineLevel="2" x14ac:dyDescent="0.25">
      <c r="A1290" s="196" t="s">
        <v>4759</v>
      </c>
      <c r="B1290" s="196" t="s">
        <v>4760</v>
      </c>
      <c r="C1290" s="198">
        <v>0</v>
      </c>
      <c r="D1290" s="198">
        <v>0</v>
      </c>
      <c r="F1290" s="15"/>
    </row>
    <row r="1291" spans="1:6" hidden="1" outlineLevel="2" x14ac:dyDescent="0.25">
      <c r="A1291" s="196" t="s">
        <v>4761</v>
      </c>
      <c r="B1291" s="196" t="s">
        <v>4762</v>
      </c>
      <c r="C1291" s="198">
        <v>0</v>
      </c>
      <c r="D1291" s="198">
        <v>0</v>
      </c>
      <c r="F1291" s="15"/>
    </row>
    <row r="1292" spans="1:6" hidden="1" outlineLevel="2" x14ac:dyDescent="0.25">
      <c r="A1292" s="196" t="s">
        <v>1832</v>
      </c>
      <c r="B1292" s="196" t="s">
        <v>1833</v>
      </c>
      <c r="C1292" s="198">
        <v>0</v>
      </c>
      <c r="D1292" s="198">
        <v>0</v>
      </c>
      <c r="F1292" s="15"/>
    </row>
    <row r="1293" spans="1:6" hidden="1" outlineLevel="2" x14ac:dyDescent="0.25">
      <c r="A1293" s="196" t="s">
        <v>1834</v>
      </c>
      <c r="B1293" s="196" t="s">
        <v>1835</v>
      </c>
      <c r="C1293" s="197">
        <v>0</v>
      </c>
      <c r="D1293" s="197">
        <v>3719</v>
      </c>
      <c r="F1293" s="15"/>
    </row>
    <row r="1294" spans="1:6" hidden="1" outlineLevel="2" x14ac:dyDescent="0.25">
      <c r="A1294" s="196" t="s">
        <v>1836</v>
      </c>
      <c r="B1294" s="196" t="s">
        <v>1837</v>
      </c>
      <c r="C1294" s="197">
        <v>0</v>
      </c>
      <c r="D1294" s="197">
        <v>996</v>
      </c>
      <c r="F1294" s="15"/>
    </row>
    <row r="1295" spans="1:6" hidden="1" outlineLevel="2" x14ac:dyDescent="0.25">
      <c r="A1295" s="196" t="s">
        <v>1838</v>
      </c>
      <c r="B1295" s="196" t="s">
        <v>1839</v>
      </c>
      <c r="C1295" s="197">
        <v>0</v>
      </c>
      <c r="D1295" s="197">
        <v>6435</v>
      </c>
      <c r="F1295" s="15"/>
    </row>
    <row r="1296" spans="1:6" hidden="1" outlineLevel="2" x14ac:dyDescent="0.25">
      <c r="A1296" s="196" t="s">
        <v>1840</v>
      </c>
      <c r="B1296" s="196" t="s">
        <v>1841</v>
      </c>
      <c r="C1296" s="197">
        <v>0</v>
      </c>
      <c r="D1296" s="197">
        <v>3567</v>
      </c>
      <c r="F1296" s="15"/>
    </row>
    <row r="1297" spans="1:6" hidden="1" outlineLevel="2" x14ac:dyDescent="0.25">
      <c r="A1297" s="196" t="s">
        <v>4763</v>
      </c>
      <c r="B1297" s="196" t="s">
        <v>2063</v>
      </c>
      <c r="C1297" s="197">
        <v>0</v>
      </c>
      <c r="D1297" s="197">
        <v>3507</v>
      </c>
      <c r="F1297" s="15"/>
    </row>
    <row r="1298" spans="1:6" hidden="1" outlineLevel="2" x14ac:dyDescent="0.25">
      <c r="A1298" s="196" t="s">
        <v>1842</v>
      </c>
      <c r="B1298" s="196" t="s">
        <v>1843</v>
      </c>
      <c r="C1298" s="197">
        <v>0</v>
      </c>
      <c r="D1298" s="197">
        <v>28909</v>
      </c>
      <c r="F1298" s="15"/>
    </row>
    <row r="1299" spans="1:6" hidden="1" outlineLevel="2" x14ac:dyDescent="0.25">
      <c r="A1299" s="196" t="s">
        <v>1844</v>
      </c>
      <c r="B1299" s="196" t="s">
        <v>1845</v>
      </c>
      <c r="C1299" s="197">
        <v>0</v>
      </c>
      <c r="D1299" s="197">
        <v>127362.7</v>
      </c>
      <c r="F1299" s="15"/>
    </row>
    <row r="1300" spans="1:6" hidden="1" outlineLevel="2" x14ac:dyDescent="0.25">
      <c r="A1300" s="196" t="s">
        <v>4764</v>
      </c>
      <c r="B1300" s="196" t="s">
        <v>2064</v>
      </c>
      <c r="C1300" s="197">
        <v>0</v>
      </c>
      <c r="D1300" s="197">
        <v>24446</v>
      </c>
      <c r="F1300" s="15"/>
    </row>
    <row r="1301" spans="1:6" hidden="1" outlineLevel="2" x14ac:dyDescent="0.25">
      <c r="A1301" s="196" t="s">
        <v>4765</v>
      </c>
      <c r="B1301" s="196" t="s">
        <v>2065</v>
      </c>
      <c r="C1301" s="197">
        <v>0</v>
      </c>
      <c r="D1301" s="197">
        <v>96560.3</v>
      </c>
      <c r="F1301" s="15"/>
    </row>
    <row r="1302" spans="1:6" hidden="1" outlineLevel="2" x14ac:dyDescent="0.25">
      <c r="A1302" s="196" t="s">
        <v>4766</v>
      </c>
      <c r="B1302" s="196" t="s">
        <v>4767</v>
      </c>
      <c r="C1302" s="197">
        <v>0</v>
      </c>
      <c r="D1302" s="197">
        <v>23368</v>
      </c>
      <c r="F1302" s="15"/>
    </row>
    <row r="1303" spans="1:6" hidden="1" outlineLevel="2" x14ac:dyDescent="0.25">
      <c r="A1303" s="196" t="s">
        <v>4768</v>
      </c>
      <c r="B1303" s="196" t="s">
        <v>2066</v>
      </c>
      <c r="C1303" s="197">
        <v>0</v>
      </c>
      <c r="D1303" s="197">
        <v>231734</v>
      </c>
      <c r="F1303" s="15"/>
    </row>
    <row r="1304" spans="1:6" hidden="1" outlineLevel="2" x14ac:dyDescent="0.25">
      <c r="A1304" s="196" t="s">
        <v>4769</v>
      </c>
      <c r="B1304" s="196" t="s">
        <v>2067</v>
      </c>
      <c r="C1304" s="197">
        <v>0</v>
      </c>
      <c r="D1304" s="197">
        <v>49042</v>
      </c>
      <c r="F1304" s="15"/>
    </row>
    <row r="1305" spans="1:6" hidden="1" outlineLevel="2" x14ac:dyDescent="0.25">
      <c r="A1305" s="196" t="s">
        <v>1846</v>
      </c>
      <c r="B1305" s="196" t="s">
        <v>1847</v>
      </c>
      <c r="C1305" s="198">
        <v>0</v>
      </c>
      <c r="D1305" s="198">
        <v>0</v>
      </c>
      <c r="F1305" s="15"/>
    </row>
    <row r="1306" spans="1:6" hidden="1" outlineLevel="2" x14ac:dyDescent="0.25">
      <c r="A1306" s="196" t="s">
        <v>1848</v>
      </c>
      <c r="B1306" s="196" t="s">
        <v>1849</v>
      </c>
      <c r="C1306" s="198">
        <v>0</v>
      </c>
      <c r="D1306" s="198">
        <v>0</v>
      </c>
      <c r="F1306" s="15"/>
    </row>
    <row r="1307" spans="1:6" hidden="1" outlineLevel="2" x14ac:dyDescent="0.25">
      <c r="A1307" s="196" t="s">
        <v>4770</v>
      </c>
      <c r="B1307" s="196" t="s">
        <v>2068</v>
      </c>
      <c r="C1307" s="197">
        <v>0</v>
      </c>
      <c r="D1307" s="197">
        <v>12204.5</v>
      </c>
      <c r="F1307" s="15"/>
    </row>
    <row r="1308" spans="1:6" hidden="1" outlineLevel="2" x14ac:dyDescent="0.25">
      <c r="A1308" s="196" t="s">
        <v>1850</v>
      </c>
      <c r="B1308" s="196" t="s">
        <v>1851</v>
      </c>
      <c r="C1308" s="197">
        <v>0</v>
      </c>
      <c r="D1308" s="197">
        <v>3467</v>
      </c>
      <c r="F1308" s="15"/>
    </row>
    <row r="1309" spans="1:6" hidden="1" outlineLevel="2" x14ac:dyDescent="0.25">
      <c r="A1309" s="196" t="s">
        <v>4771</v>
      </c>
      <c r="B1309" s="196" t="s">
        <v>4772</v>
      </c>
      <c r="C1309" s="198">
        <v>0</v>
      </c>
      <c r="D1309" s="198">
        <v>0</v>
      </c>
      <c r="F1309" s="15"/>
    </row>
    <row r="1310" spans="1:6" hidden="1" outlineLevel="2" x14ac:dyDescent="0.25">
      <c r="A1310" s="196" t="s">
        <v>4773</v>
      </c>
      <c r="B1310" s="196" t="s">
        <v>2069</v>
      </c>
      <c r="C1310" s="197">
        <v>0</v>
      </c>
      <c r="D1310" s="197">
        <v>3507</v>
      </c>
      <c r="F1310" s="15"/>
    </row>
    <row r="1311" spans="1:6" hidden="1" outlineLevel="2" x14ac:dyDescent="0.25">
      <c r="A1311" s="196" t="s">
        <v>4774</v>
      </c>
      <c r="B1311" s="196" t="s">
        <v>4775</v>
      </c>
      <c r="C1311" s="198">
        <v>0</v>
      </c>
      <c r="D1311" s="198">
        <v>0</v>
      </c>
      <c r="F1311" s="15"/>
    </row>
    <row r="1312" spans="1:6" hidden="1" outlineLevel="2" x14ac:dyDescent="0.25">
      <c r="A1312" s="196" t="s">
        <v>1852</v>
      </c>
      <c r="B1312" s="196" t="s">
        <v>1853</v>
      </c>
      <c r="C1312" s="197">
        <v>0</v>
      </c>
      <c r="D1312" s="197">
        <v>3567</v>
      </c>
      <c r="F1312" s="15"/>
    </row>
    <row r="1313" spans="1:6" hidden="1" outlineLevel="2" x14ac:dyDescent="0.25">
      <c r="A1313" s="196" t="s">
        <v>4776</v>
      </c>
      <c r="B1313" s="196" t="s">
        <v>2070</v>
      </c>
      <c r="C1313" s="197">
        <v>0</v>
      </c>
      <c r="D1313" s="197">
        <v>3567</v>
      </c>
      <c r="F1313" s="15"/>
    </row>
    <row r="1314" spans="1:6" hidden="1" outlineLevel="2" x14ac:dyDescent="0.25">
      <c r="A1314" s="196" t="s">
        <v>1854</v>
      </c>
      <c r="B1314" s="196" t="s">
        <v>1855</v>
      </c>
      <c r="C1314" s="197">
        <v>0</v>
      </c>
      <c r="D1314" s="197">
        <v>3567</v>
      </c>
      <c r="F1314" s="15"/>
    </row>
    <row r="1315" spans="1:6" hidden="1" outlineLevel="2" x14ac:dyDescent="0.25">
      <c r="A1315" s="196" t="s">
        <v>4777</v>
      </c>
      <c r="B1315" s="196" t="s">
        <v>4778</v>
      </c>
      <c r="C1315" s="198">
        <v>0</v>
      </c>
      <c r="D1315" s="198">
        <v>0</v>
      </c>
      <c r="F1315" s="15"/>
    </row>
    <row r="1316" spans="1:6" hidden="1" outlineLevel="2" x14ac:dyDescent="0.25">
      <c r="A1316" s="196" t="s">
        <v>1856</v>
      </c>
      <c r="B1316" s="196" t="s">
        <v>1857</v>
      </c>
      <c r="C1316" s="197">
        <v>0</v>
      </c>
      <c r="D1316" s="197">
        <v>8000</v>
      </c>
      <c r="F1316" s="15"/>
    </row>
    <row r="1317" spans="1:6" hidden="1" outlineLevel="2" x14ac:dyDescent="0.25">
      <c r="A1317" s="196" t="s">
        <v>4779</v>
      </c>
      <c r="B1317" s="196" t="s">
        <v>2072</v>
      </c>
      <c r="C1317" s="197">
        <v>0</v>
      </c>
      <c r="D1317" s="197">
        <v>21710</v>
      </c>
      <c r="F1317" s="15"/>
    </row>
    <row r="1318" spans="1:6" hidden="1" outlineLevel="2" x14ac:dyDescent="0.25">
      <c r="A1318" s="196" t="s">
        <v>1858</v>
      </c>
      <c r="B1318" s="196" t="s">
        <v>1859</v>
      </c>
      <c r="C1318" s="197">
        <v>0</v>
      </c>
      <c r="D1318" s="197">
        <v>2670</v>
      </c>
      <c r="F1318" s="15"/>
    </row>
    <row r="1319" spans="1:6" hidden="1" outlineLevel="2" x14ac:dyDescent="0.25">
      <c r="A1319" s="196" t="s">
        <v>4780</v>
      </c>
      <c r="B1319" s="196" t="s">
        <v>2073</v>
      </c>
      <c r="C1319" s="197">
        <v>0</v>
      </c>
      <c r="D1319" s="197">
        <v>3969</v>
      </c>
      <c r="F1319" s="15"/>
    </row>
    <row r="1320" spans="1:6" hidden="1" outlineLevel="2" x14ac:dyDescent="0.25">
      <c r="A1320" s="196" t="s">
        <v>4781</v>
      </c>
      <c r="B1320" s="196" t="s">
        <v>4782</v>
      </c>
      <c r="C1320" s="198">
        <v>0</v>
      </c>
      <c r="D1320" s="198">
        <v>0</v>
      </c>
      <c r="F1320" s="15"/>
    </row>
    <row r="1321" spans="1:6" hidden="1" outlineLevel="2" x14ac:dyDescent="0.25">
      <c r="A1321" s="196" t="s">
        <v>4783</v>
      </c>
      <c r="B1321" s="196" t="s">
        <v>4784</v>
      </c>
      <c r="C1321" s="197">
        <v>0</v>
      </c>
      <c r="D1321" s="197">
        <v>3590.7</v>
      </c>
      <c r="F1321" s="15"/>
    </row>
    <row r="1322" spans="1:6" hidden="1" outlineLevel="2" x14ac:dyDescent="0.25">
      <c r="A1322" s="196" t="s">
        <v>1860</v>
      </c>
      <c r="B1322" s="196" t="s">
        <v>1861</v>
      </c>
      <c r="C1322" s="197">
        <v>0</v>
      </c>
      <c r="D1322" s="197">
        <v>3567</v>
      </c>
      <c r="F1322" s="15"/>
    </row>
    <row r="1323" spans="1:6" hidden="1" outlineLevel="1" x14ac:dyDescent="0.25">
      <c r="A1323" s="196" t="s">
        <v>1862</v>
      </c>
      <c r="B1323" s="196" t="s">
        <v>1863</v>
      </c>
      <c r="C1323" s="197">
        <v>0</v>
      </c>
      <c r="D1323" s="197">
        <v>1147038.2</v>
      </c>
      <c r="F1323" s="15"/>
    </row>
    <row r="1324" spans="1:6" hidden="1" outlineLevel="2" x14ac:dyDescent="0.25">
      <c r="A1324" s="196" t="s">
        <v>1864</v>
      </c>
      <c r="B1324" s="196" t="s">
        <v>1865</v>
      </c>
      <c r="C1324" s="197">
        <v>0</v>
      </c>
      <c r="D1324" s="197">
        <v>9504</v>
      </c>
      <c r="F1324" s="15"/>
    </row>
    <row r="1325" spans="1:6" hidden="1" outlineLevel="2" x14ac:dyDescent="0.25">
      <c r="A1325" s="196" t="s">
        <v>1866</v>
      </c>
      <c r="B1325" s="196" t="s">
        <v>1867</v>
      </c>
      <c r="C1325" s="197">
        <v>0</v>
      </c>
      <c r="D1325" s="197">
        <v>19803</v>
      </c>
      <c r="F1325" s="15"/>
    </row>
    <row r="1326" spans="1:6" hidden="1" outlineLevel="2" x14ac:dyDescent="0.25">
      <c r="A1326" s="196" t="s">
        <v>1868</v>
      </c>
      <c r="B1326" s="196" t="s">
        <v>1869</v>
      </c>
      <c r="C1326" s="197">
        <v>0</v>
      </c>
      <c r="D1326" s="197">
        <v>19476</v>
      </c>
      <c r="F1326" s="15"/>
    </row>
    <row r="1327" spans="1:6" hidden="1" outlineLevel="2" x14ac:dyDescent="0.25">
      <c r="A1327" s="196" t="s">
        <v>1870</v>
      </c>
      <c r="B1327" s="196" t="s">
        <v>1871</v>
      </c>
      <c r="C1327" s="197">
        <v>0</v>
      </c>
      <c r="D1327" s="197">
        <v>4383</v>
      </c>
      <c r="F1327" s="15"/>
    </row>
    <row r="1328" spans="1:6" hidden="1" outlineLevel="2" x14ac:dyDescent="0.25">
      <c r="A1328" s="196" t="s">
        <v>1872</v>
      </c>
      <c r="B1328" s="196" t="s">
        <v>1873</v>
      </c>
      <c r="C1328" s="197">
        <v>0</v>
      </c>
      <c r="D1328" s="197">
        <v>6341</v>
      </c>
      <c r="F1328" s="15"/>
    </row>
    <row r="1329" spans="1:6" hidden="1" outlineLevel="2" x14ac:dyDescent="0.25">
      <c r="A1329" s="196" t="s">
        <v>1874</v>
      </c>
      <c r="B1329" s="196" t="s">
        <v>1875</v>
      </c>
      <c r="C1329" s="197">
        <v>0</v>
      </c>
      <c r="D1329" s="197">
        <v>22943</v>
      </c>
      <c r="F1329" s="15"/>
    </row>
    <row r="1330" spans="1:6" hidden="1" outlineLevel="2" x14ac:dyDescent="0.25">
      <c r="A1330" s="196" t="s">
        <v>1876</v>
      </c>
      <c r="B1330" s="196" t="s">
        <v>1877</v>
      </c>
      <c r="C1330" s="197">
        <v>0</v>
      </c>
      <c r="D1330" s="197">
        <v>3467</v>
      </c>
      <c r="F1330" s="15"/>
    </row>
    <row r="1331" spans="1:6" hidden="1" outlineLevel="2" x14ac:dyDescent="0.25">
      <c r="A1331" s="196" t="s">
        <v>1878</v>
      </c>
      <c r="B1331" s="196" t="s">
        <v>1879</v>
      </c>
      <c r="C1331" s="197">
        <v>0</v>
      </c>
      <c r="D1331" s="197">
        <v>16289</v>
      </c>
      <c r="F1331" s="15"/>
    </row>
    <row r="1332" spans="1:6" hidden="1" outlineLevel="2" x14ac:dyDescent="0.25">
      <c r="A1332" s="196" t="s">
        <v>1880</v>
      </c>
      <c r="B1332" s="196" t="s">
        <v>1881</v>
      </c>
      <c r="C1332" s="197">
        <v>0</v>
      </c>
      <c r="D1332" s="197">
        <v>3009</v>
      </c>
      <c r="F1332" s="15"/>
    </row>
    <row r="1333" spans="1:6" hidden="1" outlineLevel="2" x14ac:dyDescent="0.25">
      <c r="A1333" s="196" t="s">
        <v>4785</v>
      </c>
      <c r="B1333" s="196" t="s">
        <v>4786</v>
      </c>
      <c r="C1333" s="197">
        <v>0</v>
      </c>
      <c r="D1333" s="197">
        <v>4744</v>
      </c>
      <c r="F1333" s="15"/>
    </row>
    <row r="1334" spans="1:6" hidden="1" outlineLevel="2" x14ac:dyDescent="0.25">
      <c r="A1334" s="196" t="s">
        <v>1882</v>
      </c>
      <c r="B1334" s="196" t="s">
        <v>1883</v>
      </c>
      <c r="C1334" s="197">
        <v>0</v>
      </c>
      <c r="D1334" s="197">
        <v>3599.2</v>
      </c>
      <c r="F1334" s="15"/>
    </row>
    <row r="1335" spans="1:6" hidden="1" outlineLevel="2" x14ac:dyDescent="0.25">
      <c r="A1335" s="196" t="s">
        <v>1884</v>
      </c>
      <c r="B1335" s="196" t="s">
        <v>1885</v>
      </c>
      <c r="C1335" s="197">
        <v>0</v>
      </c>
      <c r="D1335" s="197">
        <v>3990</v>
      </c>
      <c r="F1335" s="15"/>
    </row>
    <row r="1336" spans="1:6" hidden="1" outlineLevel="2" x14ac:dyDescent="0.25">
      <c r="A1336" s="196" t="s">
        <v>1886</v>
      </c>
      <c r="B1336" s="196" t="s">
        <v>1887</v>
      </c>
      <c r="C1336" s="197">
        <v>0</v>
      </c>
      <c r="D1336" s="197">
        <v>21311</v>
      </c>
      <c r="F1336" s="15"/>
    </row>
    <row r="1337" spans="1:6" hidden="1" outlineLevel="2" x14ac:dyDescent="0.25">
      <c r="A1337" s="196" t="s">
        <v>4787</v>
      </c>
      <c r="B1337" s="196" t="s">
        <v>900</v>
      </c>
      <c r="C1337" s="198">
        <v>0</v>
      </c>
      <c r="D1337" s="198">
        <v>0</v>
      </c>
      <c r="F1337" s="15"/>
    </row>
    <row r="1338" spans="1:6" hidden="1" outlineLevel="2" x14ac:dyDescent="0.25">
      <c r="A1338" s="196" t="s">
        <v>4788</v>
      </c>
      <c r="B1338" s="196" t="s">
        <v>902</v>
      </c>
      <c r="C1338" s="198">
        <v>0</v>
      </c>
      <c r="D1338" s="198">
        <v>0</v>
      </c>
      <c r="F1338" s="15"/>
    </row>
    <row r="1339" spans="1:6" hidden="1" outlineLevel="2" x14ac:dyDescent="0.25">
      <c r="A1339" s="196" t="s">
        <v>1888</v>
      </c>
      <c r="B1339" s="196" t="s">
        <v>1889</v>
      </c>
      <c r="C1339" s="197">
        <v>0</v>
      </c>
      <c r="D1339" s="197">
        <v>6427</v>
      </c>
      <c r="F1339" s="15"/>
    </row>
    <row r="1340" spans="1:6" hidden="1" outlineLevel="2" x14ac:dyDescent="0.25">
      <c r="A1340" s="196" t="s">
        <v>1890</v>
      </c>
      <c r="B1340" s="196" t="s">
        <v>1891</v>
      </c>
      <c r="C1340" s="197">
        <v>0</v>
      </c>
      <c r="D1340" s="197">
        <v>100118</v>
      </c>
      <c r="F1340" s="15"/>
    </row>
    <row r="1341" spans="1:6" hidden="1" outlineLevel="2" x14ac:dyDescent="0.25">
      <c r="A1341" s="196" t="s">
        <v>1892</v>
      </c>
      <c r="B1341" s="196" t="s">
        <v>1893</v>
      </c>
      <c r="C1341" s="197">
        <v>0</v>
      </c>
      <c r="D1341" s="197">
        <v>3507</v>
      </c>
      <c r="F1341" s="15"/>
    </row>
    <row r="1342" spans="1:6" hidden="1" outlineLevel="2" x14ac:dyDescent="0.25">
      <c r="A1342" s="196" t="s">
        <v>1894</v>
      </c>
      <c r="B1342" s="196" t="s">
        <v>1895</v>
      </c>
      <c r="C1342" s="197">
        <v>0</v>
      </c>
      <c r="D1342" s="197">
        <v>13469</v>
      </c>
      <c r="F1342" s="15"/>
    </row>
    <row r="1343" spans="1:6" hidden="1" outlineLevel="2" x14ac:dyDescent="0.25">
      <c r="A1343" s="196" t="s">
        <v>1896</v>
      </c>
      <c r="B1343" s="196" t="s">
        <v>1897</v>
      </c>
      <c r="C1343" s="197">
        <v>0</v>
      </c>
      <c r="D1343" s="197">
        <v>44700</v>
      </c>
      <c r="F1343" s="15"/>
    </row>
    <row r="1344" spans="1:6" hidden="1" outlineLevel="2" x14ac:dyDescent="0.25">
      <c r="A1344" s="196" t="s">
        <v>4789</v>
      </c>
      <c r="B1344" s="196" t="s">
        <v>2641</v>
      </c>
      <c r="C1344" s="198">
        <v>0</v>
      </c>
      <c r="D1344" s="198">
        <v>0</v>
      </c>
      <c r="F1344" s="15"/>
    </row>
    <row r="1345" spans="1:6" hidden="1" outlineLevel="2" x14ac:dyDescent="0.25">
      <c r="A1345" s="196" t="s">
        <v>1898</v>
      </c>
      <c r="B1345" s="196" t="s">
        <v>1899</v>
      </c>
      <c r="C1345" s="197">
        <v>0</v>
      </c>
      <c r="D1345" s="197">
        <v>3507</v>
      </c>
      <c r="F1345" s="15"/>
    </row>
    <row r="1346" spans="1:6" hidden="1" outlineLevel="2" x14ac:dyDescent="0.25">
      <c r="A1346" s="196" t="s">
        <v>4790</v>
      </c>
      <c r="B1346" s="196" t="s">
        <v>4138</v>
      </c>
      <c r="C1346" s="198">
        <v>0</v>
      </c>
      <c r="D1346" s="198">
        <v>0</v>
      </c>
      <c r="F1346" s="15"/>
    </row>
    <row r="1347" spans="1:6" hidden="1" outlineLevel="2" x14ac:dyDescent="0.25">
      <c r="A1347" s="196" t="s">
        <v>1900</v>
      </c>
      <c r="B1347" s="196" t="s">
        <v>1901</v>
      </c>
      <c r="C1347" s="197">
        <v>0</v>
      </c>
      <c r="D1347" s="197">
        <v>6577</v>
      </c>
      <c r="F1347" s="15"/>
    </row>
    <row r="1348" spans="1:6" hidden="1" outlineLevel="2" x14ac:dyDescent="0.25">
      <c r="A1348" s="196" t="s">
        <v>1902</v>
      </c>
      <c r="B1348" s="196" t="s">
        <v>1903</v>
      </c>
      <c r="C1348" s="197">
        <v>0</v>
      </c>
      <c r="D1348" s="197">
        <v>60723</v>
      </c>
      <c r="F1348" s="15"/>
    </row>
    <row r="1349" spans="1:6" hidden="1" outlineLevel="2" x14ac:dyDescent="0.25">
      <c r="A1349" s="196" t="s">
        <v>1904</v>
      </c>
      <c r="B1349" s="196" t="s">
        <v>1224</v>
      </c>
      <c r="C1349" s="198">
        <v>0</v>
      </c>
      <c r="D1349" s="198">
        <v>0</v>
      </c>
      <c r="F1349" s="15"/>
    </row>
    <row r="1350" spans="1:6" hidden="1" outlineLevel="2" x14ac:dyDescent="0.25">
      <c r="A1350" s="196" t="s">
        <v>4791</v>
      </c>
      <c r="B1350" s="196" t="s">
        <v>4147</v>
      </c>
      <c r="C1350" s="198">
        <v>0</v>
      </c>
      <c r="D1350" s="198">
        <v>0</v>
      </c>
      <c r="F1350" s="15"/>
    </row>
    <row r="1351" spans="1:6" hidden="1" outlineLevel="2" x14ac:dyDescent="0.25">
      <c r="A1351" s="196" t="s">
        <v>1905</v>
      </c>
      <c r="B1351" s="196" t="s">
        <v>1906</v>
      </c>
      <c r="C1351" s="198">
        <v>0</v>
      </c>
      <c r="D1351" s="198">
        <v>0</v>
      </c>
      <c r="F1351" s="15"/>
    </row>
    <row r="1352" spans="1:6" hidden="1" outlineLevel="2" x14ac:dyDescent="0.25">
      <c r="A1352" s="196" t="s">
        <v>4792</v>
      </c>
      <c r="B1352" s="196" t="s">
        <v>4793</v>
      </c>
      <c r="C1352" s="198">
        <v>0</v>
      </c>
      <c r="D1352" s="198">
        <v>0</v>
      </c>
      <c r="F1352" s="15"/>
    </row>
    <row r="1353" spans="1:6" hidden="1" outlineLevel="2" x14ac:dyDescent="0.25">
      <c r="A1353" s="196" t="s">
        <v>4794</v>
      </c>
      <c r="B1353" s="196" t="s">
        <v>4795</v>
      </c>
      <c r="C1353" s="197">
        <v>0</v>
      </c>
      <c r="D1353" s="197">
        <v>59700</v>
      </c>
      <c r="F1353" s="15"/>
    </row>
    <row r="1354" spans="1:6" hidden="1" outlineLevel="2" x14ac:dyDescent="0.25">
      <c r="A1354" s="196" t="s">
        <v>1907</v>
      </c>
      <c r="B1354" s="196" t="s">
        <v>1908</v>
      </c>
      <c r="C1354" s="197">
        <v>0</v>
      </c>
      <c r="D1354" s="197">
        <v>19344.599999999999</v>
      </c>
      <c r="F1354" s="15"/>
    </row>
    <row r="1355" spans="1:6" hidden="1" outlineLevel="2" x14ac:dyDescent="0.25">
      <c r="A1355" s="196" t="s">
        <v>4796</v>
      </c>
      <c r="B1355" s="196" t="s">
        <v>4797</v>
      </c>
      <c r="C1355" s="198">
        <v>0</v>
      </c>
      <c r="D1355" s="198">
        <v>0</v>
      </c>
      <c r="F1355" s="15"/>
    </row>
    <row r="1356" spans="1:6" hidden="1" outlineLevel="2" x14ac:dyDescent="0.25">
      <c r="A1356" s="196" t="s">
        <v>1909</v>
      </c>
      <c r="B1356" s="196" t="s">
        <v>1910</v>
      </c>
      <c r="C1356" s="197">
        <v>0</v>
      </c>
      <c r="D1356" s="197">
        <v>3507</v>
      </c>
      <c r="F1356" s="15"/>
    </row>
    <row r="1357" spans="1:6" hidden="1" outlineLevel="2" x14ac:dyDescent="0.25">
      <c r="A1357" s="196" t="s">
        <v>1911</v>
      </c>
      <c r="B1357" s="196" t="s">
        <v>1912</v>
      </c>
      <c r="C1357" s="197">
        <v>0</v>
      </c>
      <c r="D1357" s="197">
        <v>3032.9</v>
      </c>
      <c r="F1357" s="15"/>
    </row>
    <row r="1358" spans="1:6" hidden="1" outlineLevel="2" x14ac:dyDescent="0.25">
      <c r="A1358" s="196" t="s">
        <v>1913</v>
      </c>
      <c r="B1358" s="196" t="s">
        <v>1914</v>
      </c>
      <c r="C1358" s="197">
        <v>0</v>
      </c>
      <c r="D1358" s="197">
        <v>8334</v>
      </c>
      <c r="F1358" s="15"/>
    </row>
    <row r="1359" spans="1:6" hidden="1" outlineLevel="2" x14ac:dyDescent="0.25">
      <c r="A1359" s="196" t="s">
        <v>1915</v>
      </c>
      <c r="B1359" s="196" t="s">
        <v>1916</v>
      </c>
      <c r="C1359" s="197">
        <v>0</v>
      </c>
      <c r="D1359" s="197">
        <v>120200</v>
      </c>
      <c r="F1359" s="15"/>
    </row>
    <row r="1360" spans="1:6" hidden="1" outlineLevel="2" x14ac:dyDescent="0.25">
      <c r="A1360" s="196" t="s">
        <v>1917</v>
      </c>
      <c r="B1360" s="196" t="s">
        <v>1918</v>
      </c>
      <c r="C1360" s="197">
        <v>0</v>
      </c>
      <c r="D1360" s="197">
        <v>4336</v>
      </c>
      <c r="F1360" s="15"/>
    </row>
    <row r="1361" spans="1:6" hidden="1" outlineLevel="2" x14ac:dyDescent="0.25">
      <c r="A1361" s="196" t="s">
        <v>1919</v>
      </c>
      <c r="B1361" s="196" t="s">
        <v>1920</v>
      </c>
      <c r="C1361" s="197">
        <v>0</v>
      </c>
      <c r="D1361" s="197">
        <v>3618</v>
      </c>
      <c r="F1361" s="15"/>
    </row>
    <row r="1362" spans="1:6" hidden="1" outlineLevel="2" x14ac:dyDescent="0.25">
      <c r="A1362" s="196" t="s">
        <v>4798</v>
      </c>
      <c r="B1362" s="196" t="s">
        <v>4799</v>
      </c>
      <c r="C1362" s="197">
        <v>0</v>
      </c>
      <c r="D1362" s="197">
        <v>6904</v>
      </c>
      <c r="F1362" s="15"/>
    </row>
    <row r="1363" spans="1:6" hidden="1" outlineLevel="2" x14ac:dyDescent="0.25">
      <c r="A1363" s="196" t="s">
        <v>1921</v>
      </c>
      <c r="B1363" s="196" t="s">
        <v>1922</v>
      </c>
      <c r="C1363" s="198">
        <v>0</v>
      </c>
      <c r="D1363" s="198">
        <v>0</v>
      </c>
      <c r="F1363" s="15"/>
    </row>
    <row r="1364" spans="1:6" hidden="1" outlineLevel="2" x14ac:dyDescent="0.25">
      <c r="A1364" s="196" t="s">
        <v>1923</v>
      </c>
      <c r="B1364" s="196" t="s">
        <v>1924</v>
      </c>
      <c r="C1364" s="197">
        <v>0</v>
      </c>
      <c r="D1364" s="197">
        <v>499</v>
      </c>
      <c r="F1364" s="15"/>
    </row>
    <row r="1365" spans="1:6" hidden="1" outlineLevel="2" x14ac:dyDescent="0.25">
      <c r="A1365" s="196" t="s">
        <v>4800</v>
      </c>
      <c r="B1365" s="196" t="s">
        <v>4801</v>
      </c>
      <c r="C1365" s="197">
        <v>0</v>
      </c>
      <c r="D1365" s="197">
        <v>12928</v>
      </c>
      <c r="F1365" s="15"/>
    </row>
    <row r="1366" spans="1:6" hidden="1" outlineLevel="2" x14ac:dyDescent="0.25">
      <c r="A1366" s="196" t="s">
        <v>1925</v>
      </c>
      <c r="B1366" s="196" t="s">
        <v>1926</v>
      </c>
      <c r="C1366" s="197">
        <v>0</v>
      </c>
      <c r="D1366" s="197">
        <v>3673</v>
      </c>
      <c r="F1366" s="15"/>
    </row>
    <row r="1367" spans="1:6" hidden="1" outlineLevel="2" x14ac:dyDescent="0.25">
      <c r="A1367" s="196" t="s">
        <v>1927</v>
      </c>
      <c r="B1367" s="196" t="s">
        <v>1928</v>
      </c>
      <c r="C1367" s="197">
        <v>0</v>
      </c>
      <c r="D1367" s="197">
        <v>3507</v>
      </c>
      <c r="F1367" s="15"/>
    </row>
    <row r="1368" spans="1:6" hidden="1" outlineLevel="2" x14ac:dyDescent="0.25">
      <c r="A1368" s="196" t="s">
        <v>1929</v>
      </c>
      <c r="B1368" s="196" t="s">
        <v>1930</v>
      </c>
      <c r="C1368" s="197">
        <v>0</v>
      </c>
      <c r="D1368" s="197">
        <v>438</v>
      </c>
      <c r="F1368" s="15"/>
    </row>
    <row r="1369" spans="1:6" hidden="1" outlineLevel="2" x14ac:dyDescent="0.25">
      <c r="A1369" s="196" t="s">
        <v>4802</v>
      </c>
      <c r="B1369" s="196" t="s">
        <v>4803</v>
      </c>
      <c r="C1369" s="197">
        <v>0</v>
      </c>
      <c r="D1369" s="197">
        <v>837</v>
      </c>
      <c r="F1369" s="15"/>
    </row>
    <row r="1370" spans="1:6" hidden="1" outlineLevel="2" x14ac:dyDescent="0.25">
      <c r="A1370" s="196" t="s">
        <v>1931</v>
      </c>
      <c r="B1370" s="196" t="s">
        <v>1932</v>
      </c>
      <c r="C1370" s="198">
        <v>0</v>
      </c>
      <c r="D1370" s="198">
        <v>0</v>
      </c>
      <c r="F1370" s="15"/>
    </row>
    <row r="1371" spans="1:6" hidden="1" outlineLevel="2" x14ac:dyDescent="0.25">
      <c r="A1371" s="196" t="s">
        <v>4804</v>
      </c>
      <c r="B1371" s="196" t="s">
        <v>4805</v>
      </c>
      <c r="C1371" s="198">
        <v>0</v>
      </c>
      <c r="D1371" s="198">
        <v>0</v>
      </c>
      <c r="F1371" s="15"/>
    </row>
    <row r="1372" spans="1:6" hidden="1" outlineLevel="2" x14ac:dyDescent="0.25">
      <c r="A1372" s="196" t="s">
        <v>1933</v>
      </c>
      <c r="B1372" s="196" t="s">
        <v>1934</v>
      </c>
      <c r="C1372" s="197">
        <v>0</v>
      </c>
      <c r="D1372" s="197">
        <v>3507</v>
      </c>
      <c r="F1372" s="15"/>
    </row>
    <row r="1373" spans="1:6" hidden="1" outlineLevel="2" x14ac:dyDescent="0.25">
      <c r="A1373" s="196" t="s">
        <v>1935</v>
      </c>
      <c r="B1373" s="196" t="s">
        <v>1936</v>
      </c>
      <c r="C1373" s="197">
        <v>0</v>
      </c>
      <c r="D1373" s="197">
        <v>3345</v>
      </c>
      <c r="F1373" s="15"/>
    </row>
    <row r="1374" spans="1:6" hidden="1" outlineLevel="2" x14ac:dyDescent="0.25">
      <c r="A1374" s="196" t="s">
        <v>1937</v>
      </c>
      <c r="B1374" s="196" t="s">
        <v>1938</v>
      </c>
      <c r="C1374" s="197">
        <v>0</v>
      </c>
      <c r="D1374" s="197">
        <v>3619</v>
      </c>
      <c r="F1374" s="15"/>
    </row>
    <row r="1375" spans="1:6" hidden="1" outlineLevel="2" x14ac:dyDescent="0.25">
      <c r="A1375" s="196" t="s">
        <v>4806</v>
      </c>
      <c r="B1375" s="196" t="s">
        <v>4807</v>
      </c>
      <c r="C1375" s="197">
        <v>0</v>
      </c>
      <c r="D1375" s="197">
        <v>17376</v>
      </c>
      <c r="F1375" s="15"/>
    </row>
    <row r="1376" spans="1:6" hidden="1" outlineLevel="2" x14ac:dyDescent="0.25">
      <c r="A1376" s="196" t="s">
        <v>1939</v>
      </c>
      <c r="B1376" s="196" t="s">
        <v>1940</v>
      </c>
      <c r="C1376" s="197">
        <v>0</v>
      </c>
      <c r="D1376" s="197">
        <v>3729</v>
      </c>
      <c r="F1376" s="15"/>
    </row>
    <row r="1377" spans="1:6" hidden="1" outlineLevel="2" x14ac:dyDescent="0.25">
      <c r="A1377" s="196" t="s">
        <v>1941</v>
      </c>
      <c r="B1377" s="196" t="s">
        <v>1942</v>
      </c>
      <c r="C1377" s="197">
        <v>0</v>
      </c>
      <c r="D1377" s="197">
        <v>116500</v>
      </c>
      <c r="F1377" s="15"/>
    </row>
    <row r="1378" spans="1:6" hidden="1" outlineLevel="2" x14ac:dyDescent="0.25">
      <c r="A1378" s="196" t="s">
        <v>1943</v>
      </c>
      <c r="B1378" s="196" t="s">
        <v>1944</v>
      </c>
      <c r="C1378" s="197">
        <v>0</v>
      </c>
      <c r="D1378" s="197">
        <v>3991.5</v>
      </c>
      <c r="F1378" s="15"/>
    </row>
    <row r="1379" spans="1:6" hidden="1" outlineLevel="2" x14ac:dyDescent="0.25">
      <c r="A1379" s="196" t="s">
        <v>4808</v>
      </c>
      <c r="B1379" s="196" t="s">
        <v>4181</v>
      </c>
      <c r="C1379" s="198">
        <v>0</v>
      </c>
      <c r="D1379" s="198">
        <v>0</v>
      </c>
      <c r="F1379" s="15"/>
    </row>
    <row r="1380" spans="1:6" hidden="1" outlineLevel="2" x14ac:dyDescent="0.25">
      <c r="A1380" s="196" t="s">
        <v>4809</v>
      </c>
      <c r="B1380" s="196" t="s">
        <v>4183</v>
      </c>
      <c r="C1380" s="198">
        <v>0</v>
      </c>
      <c r="D1380" s="198">
        <v>0</v>
      </c>
      <c r="F1380" s="15"/>
    </row>
    <row r="1381" spans="1:6" hidden="1" outlineLevel="2" x14ac:dyDescent="0.25">
      <c r="A1381" s="196" t="s">
        <v>4810</v>
      </c>
      <c r="B1381" s="196" t="s">
        <v>4188</v>
      </c>
      <c r="C1381" s="198">
        <v>0</v>
      </c>
      <c r="D1381" s="198">
        <v>0</v>
      </c>
      <c r="F1381" s="15"/>
    </row>
    <row r="1382" spans="1:6" hidden="1" outlineLevel="2" x14ac:dyDescent="0.25">
      <c r="A1382" s="196" t="s">
        <v>1945</v>
      </c>
      <c r="B1382" s="196" t="s">
        <v>1946</v>
      </c>
      <c r="C1382" s="197">
        <v>0</v>
      </c>
      <c r="D1382" s="197">
        <v>3467</v>
      </c>
      <c r="F1382" s="15"/>
    </row>
    <row r="1383" spans="1:6" hidden="1" outlineLevel="2" x14ac:dyDescent="0.25">
      <c r="A1383" s="196" t="s">
        <v>4811</v>
      </c>
      <c r="B1383" s="196" t="s">
        <v>4812</v>
      </c>
      <c r="C1383" s="197">
        <v>0</v>
      </c>
      <c r="D1383" s="197">
        <v>52000</v>
      </c>
      <c r="F1383" s="15"/>
    </row>
    <row r="1384" spans="1:6" hidden="1" outlineLevel="2" x14ac:dyDescent="0.25">
      <c r="A1384" s="196" t="s">
        <v>4813</v>
      </c>
      <c r="B1384" s="196" t="s">
        <v>4192</v>
      </c>
      <c r="C1384" s="198">
        <v>0</v>
      </c>
      <c r="D1384" s="198">
        <v>0</v>
      </c>
      <c r="F1384" s="15"/>
    </row>
    <row r="1385" spans="1:6" hidden="1" outlineLevel="2" x14ac:dyDescent="0.25">
      <c r="A1385" s="196" t="s">
        <v>1947</v>
      </c>
      <c r="B1385" s="196" t="s">
        <v>1948</v>
      </c>
      <c r="C1385" s="197">
        <v>0</v>
      </c>
      <c r="D1385" s="197">
        <v>5210</v>
      </c>
      <c r="F1385" s="15"/>
    </row>
    <row r="1386" spans="1:6" hidden="1" outlineLevel="2" x14ac:dyDescent="0.25">
      <c r="A1386" s="196" t="s">
        <v>1949</v>
      </c>
      <c r="B1386" s="196" t="s">
        <v>1950</v>
      </c>
      <c r="C1386" s="197">
        <v>0</v>
      </c>
      <c r="D1386" s="197">
        <v>199</v>
      </c>
      <c r="F1386" s="15"/>
    </row>
    <row r="1387" spans="1:6" hidden="1" outlineLevel="2" x14ac:dyDescent="0.25">
      <c r="A1387" s="196" t="s">
        <v>1951</v>
      </c>
      <c r="B1387" s="196" t="s">
        <v>1952</v>
      </c>
      <c r="C1387" s="197">
        <v>0</v>
      </c>
      <c r="D1387" s="197">
        <v>4115</v>
      </c>
      <c r="F1387" s="15"/>
    </row>
    <row r="1388" spans="1:6" hidden="1" outlineLevel="2" x14ac:dyDescent="0.25">
      <c r="A1388" s="196" t="s">
        <v>4814</v>
      </c>
      <c r="B1388" s="196" t="s">
        <v>3561</v>
      </c>
      <c r="C1388" s="198">
        <v>0</v>
      </c>
      <c r="D1388" s="198">
        <v>0</v>
      </c>
      <c r="F1388" s="15"/>
    </row>
    <row r="1389" spans="1:6" hidden="1" outlineLevel="2" x14ac:dyDescent="0.25">
      <c r="A1389" s="196" t="s">
        <v>1953</v>
      </c>
      <c r="B1389" s="196" t="s">
        <v>1954</v>
      </c>
      <c r="C1389" s="197">
        <v>0</v>
      </c>
      <c r="D1389" s="197">
        <v>81500</v>
      </c>
      <c r="F1389" s="15"/>
    </row>
    <row r="1390" spans="1:6" hidden="1" outlineLevel="2" x14ac:dyDescent="0.25">
      <c r="A1390" s="196" t="s">
        <v>1955</v>
      </c>
      <c r="B1390" s="196" t="s">
        <v>1956</v>
      </c>
      <c r="C1390" s="197">
        <v>0</v>
      </c>
      <c r="D1390" s="197">
        <v>2356</v>
      </c>
      <c r="F1390" s="15"/>
    </row>
    <row r="1391" spans="1:6" hidden="1" outlineLevel="2" x14ac:dyDescent="0.25">
      <c r="A1391" s="196" t="s">
        <v>1957</v>
      </c>
      <c r="B1391" s="196" t="s">
        <v>1558</v>
      </c>
      <c r="C1391" s="197">
        <v>0</v>
      </c>
      <c r="D1391" s="197">
        <v>470</v>
      </c>
      <c r="F1391" s="15"/>
    </row>
    <row r="1392" spans="1:6" hidden="1" outlineLevel="2" x14ac:dyDescent="0.25">
      <c r="A1392" s="196" t="s">
        <v>4815</v>
      </c>
      <c r="B1392" s="196" t="s">
        <v>4816</v>
      </c>
      <c r="C1392" s="197">
        <v>0</v>
      </c>
      <c r="D1392" s="197">
        <v>15608</v>
      </c>
      <c r="F1392" s="15"/>
    </row>
    <row r="1393" spans="1:6" hidden="1" outlineLevel="2" x14ac:dyDescent="0.25">
      <c r="A1393" s="196" t="s">
        <v>4817</v>
      </c>
      <c r="B1393" s="196" t="s">
        <v>4818</v>
      </c>
      <c r="C1393" s="197">
        <v>0</v>
      </c>
      <c r="D1393" s="197">
        <v>5762</v>
      </c>
      <c r="F1393" s="15"/>
    </row>
    <row r="1394" spans="1:6" hidden="1" outlineLevel="2" x14ac:dyDescent="0.25">
      <c r="A1394" s="196" t="s">
        <v>1958</v>
      </c>
      <c r="B1394" s="196" t="s">
        <v>1959</v>
      </c>
      <c r="C1394" s="197">
        <v>0</v>
      </c>
      <c r="D1394" s="197">
        <v>10258</v>
      </c>
      <c r="F1394" s="15"/>
    </row>
    <row r="1395" spans="1:6" hidden="1" outlineLevel="2" x14ac:dyDescent="0.25">
      <c r="A1395" s="196" t="s">
        <v>4819</v>
      </c>
      <c r="B1395" s="196" t="s">
        <v>4820</v>
      </c>
      <c r="C1395" s="197">
        <v>0</v>
      </c>
      <c r="D1395" s="197">
        <v>2790</v>
      </c>
      <c r="F1395" s="15"/>
    </row>
    <row r="1396" spans="1:6" hidden="1" outlineLevel="2" x14ac:dyDescent="0.25">
      <c r="A1396" s="196" t="s">
        <v>4821</v>
      </c>
      <c r="B1396" s="196" t="s">
        <v>4225</v>
      </c>
      <c r="C1396" s="198">
        <v>0</v>
      </c>
      <c r="D1396" s="198">
        <v>0</v>
      </c>
      <c r="F1396" s="15"/>
    </row>
    <row r="1397" spans="1:6" hidden="1" outlineLevel="2" x14ac:dyDescent="0.25">
      <c r="A1397" s="196" t="s">
        <v>1960</v>
      </c>
      <c r="B1397" s="196" t="s">
        <v>1961</v>
      </c>
      <c r="C1397" s="197">
        <v>0</v>
      </c>
      <c r="D1397" s="197">
        <v>22294</v>
      </c>
      <c r="F1397" s="15"/>
    </row>
    <row r="1398" spans="1:6" hidden="1" outlineLevel="2" x14ac:dyDescent="0.25">
      <c r="A1398" s="196" t="s">
        <v>4822</v>
      </c>
      <c r="B1398" s="196" t="s">
        <v>4823</v>
      </c>
      <c r="C1398" s="197">
        <v>0</v>
      </c>
      <c r="D1398" s="197">
        <v>1200</v>
      </c>
      <c r="F1398" s="15"/>
    </row>
    <row r="1399" spans="1:6" hidden="1" outlineLevel="2" x14ac:dyDescent="0.25">
      <c r="A1399" s="196" t="s">
        <v>1962</v>
      </c>
      <c r="B1399" s="196" t="s">
        <v>1963</v>
      </c>
      <c r="C1399" s="197">
        <v>0</v>
      </c>
      <c r="D1399" s="197">
        <v>3673</v>
      </c>
      <c r="F1399" s="15"/>
    </row>
    <row r="1400" spans="1:6" hidden="1" outlineLevel="2" x14ac:dyDescent="0.25">
      <c r="A1400" s="196" t="s">
        <v>1964</v>
      </c>
      <c r="B1400" s="196" t="s">
        <v>1965</v>
      </c>
      <c r="C1400" s="197">
        <v>0</v>
      </c>
      <c r="D1400" s="197">
        <v>3507</v>
      </c>
      <c r="F1400" s="15"/>
    </row>
    <row r="1401" spans="1:6" hidden="1" outlineLevel="2" x14ac:dyDescent="0.25">
      <c r="A1401" s="196" t="s">
        <v>1966</v>
      </c>
      <c r="B1401" s="196" t="s">
        <v>1967</v>
      </c>
      <c r="C1401" s="197">
        <v>0</v>
      </c>
      <c r="D1401" s="197">
        <v>1275</v>
      </c>
      <c r="F1401" s="15"/>
    </row>
    <row r="1402" spans="1:6" hidden="1" outlineLevel="2" x14ac:dyDescent="0.25">
      <c r="A1402" s="196" t="s">
        <v>4824</v>
      </c>
      <c r="B1402" s="196" t="s">
        <v>4825</v>
      </c>
      <c r="C1402" s="198">
        <v>0</v>
      </c>
      <c r="D1402" s="198">
        <v>0</v>
      </c>
      <c r="F1402" s="15"/>
    </row>
    <row r="1403" spans="1:6" hidden="1" outlineLevel="2" x14ac:dyDescent="0.25">
      <c r="A1403" s="196" t="s">
        <v>1968</v>
      </c>
      <c r="B1403" s="196" t="s">
        <v>1969</v>
      </c>
      <c r="C1403" s="197">
        <v>0</v>
      </c>
      <c r="D1403" s="197">
        <v>15103</v>
      </c>
      <c r="F1403" s="15"/>
    </row>
    <row r="1404" spans="1:6" hidden="1" outlineLevel="2" x14ac:dyDescent="0.25">
      <c r="A1404" s="196" t="s">
        <v>1970</v>
      </c>
      <c r="B1404" s="196" t="s">
        <v>1971</v>
      </c>
      <c r="C1404" s="197">
        <v>0</v>
      </c>
      <c r="D1404" s="197">
        <v>499</v>
      </c>
      <c r="F1404" s="15"/>
    </row>
    <row r="1405" spans="1:6" hidden="1" outlineLevel="2" x14ac:dyDescent="0.25">
      <c r="A1405" s="196" t="s">
        <v>1972</v>
      </c>
      <c r="B1405" s="196" t="s">
        <v>1973</v>
      </c>
      <c r="C1405" s="197">
        <v>0</v>
      </c>
      <c r="D1405" s="197">
        <v>23595</v>
      </c>
      <c r="F1405" s="15"/>
    </row>
    <row r="1406" spans="1:6" hidden="1" outlineLevel="2" x14ac:dyDescent="0.25">
      <c r="A1406" s="196" t="s">
        <v>1974</v>
      </c>
      <c r="B1406" s="196" t="s">
        <v>1975</v>
      </c>
      <c r="C1406" s="197">
        <v>0</v>
      </c>
      <c r="D1406" s="197">
        <v>2847</v>
      </c>
      <c r="F1406" s="15"/>
    </row>
    <row r="1407" spans="1:6" hidden="1" outlineLevel="2" x14ac:dyDescent="0.25">
      <c r="A1407" s="196" t="s">
        <v>1976</v>
      </c>
      <c r="B1407" s="196" t="s">
        <v>1977</v>
      </c>
      <c r="C1407" s="197">
        <v>0</v>
      </c>
      <c r="D1407" s="197">
        <v>677</v>
      </c>
      <c r="F1407" s="15"/>
    </row>
    <row r="1408" spans="1:6" hidden="1" outlineLevel="2" x14ac:dyDescent="0.25">
      <c r="A1408" s="196" t="s">
        <v>4826</v>
      </c>
      <c r="B1408" s="196" t="s">
        <v>4827</v>
      </c>
      <c r="C1408" s="197">
        <v>0</v>
      </c>
      <c r="D1408" s="197">
        <v>12199</v>
      </c>
      <c r="F1408" s="15"/>
    </row>
    <row r="1409" spans="1:6" hidden="1" outlineLevel="2" x14ac:dyDescent="0.25">
      <c r="A1409" s="196" t="s">
        <v>1978</v>
      </c>
      <c r="B1409" s="196" t="s">
        <v>1979</v>
      </c>
      <c r="C1409" s="197">
        <v>0</v>
      </c>
      <c r="D1409" s="197">
        <v>58647</v>
      </c>
      <c r="F1409" s="15"/>
    </row>
    <row r="1410" spans="1:6" hidden="1" outlineLevel="2" x14ac:dyDescent="0.25">
      <c r="A1410" s="196" t="s">
        <v>1980</v>
      </c>
      <c r="B1410" s="196" t="s">
        <v>1166</v>
      </c>
      <c r="C1410" s="197">
        <v>0</v>
      </c>
      <c r="D1410" s="197">
        <v>36974</v>
      </c>
      <c r="F1410" s="15"/>
    </row>
    <row r="1411" spans="1:6" hidden="1" outlineLevel="1" x14ac:dyDescent="0.25">
      <c r="A1411" s="196" t="s">
        <v>1981</v>
      </c>
      <c r="B1411" s="196" t="s">
        <v>4828</v>
      </c>
      <c r="C1411" s="197">
        <v>0</v>
      </c>
      <c r="D1411" s="197">
        <v>1951685.05</v>
      </c>
      <c r="F1411" s="15"/>
    </row>
    <row r="1412" spans="1:6" hidden="1" outlineLevel="2" x14ac:dyDescent="0.25">
      <c r="A1412" s="196" t="s">
        <v>4829</v>
      </c>
      <c r="B1412" s="196" t="s">
        <v>1865</v>
      </c>
      <c r="C1412" s="197">
        <v>0</v>
      </c>
      <c r="D1412" s="197">
        <v>50667</v>
      </c>
      <c r="F1412" s="15"/>
    </row>
    <row r="1413" spans="1:6" hidden="1" outlineLevel="2" x14ac:dyDescent="0.25">
      <c r="A1413" s="196" t="s">
        <v>4830</v>
      </c>
      <c r="B1413" s="196" t="s">
        <v>4831</v>
      </c>
      <c r="C1413" s="197">
        <v>0</v>
      </c>
      <c r="D1413" s="197">
        <v>3795</v>
      </c>
      <c r="F1413" s="15"/>
    </row>
    <row r="1414" spans="1:6" hidden="1" outlineLevel="2" x14ac:dyDescent="0.25">
      <c r="A1414" s="196" t="s">
        <v>4832</v>
      </c>
      <c r="B1414" s="196" t="s">
        <v>4833</v>
      </c>
      <c r="C1414" s="197">
        <v>0</v>
      </c>
      <c r="D1414" s="197">
        <v>50856</v>
      </c>
      <c r="F1414" s="15"/>
    </row>
    <row r="1415" spans="1:6" hidden="1" outlineLevel="2" x14ac:dyDescent="0.25">
      <c r="A1415" s="196" t="s">
        <v>4834</v>
      </c>
      <c r="B1415" s="196" t="s">
        <v>4835</v>
      </c>
      <c r="C1415" s="197">
        <v>0</v>
      </c>
      <c r="D1415" s="197">
        <v>7150</v>
      </c>
      <c r="F1415" s="15"/>
    </row>
    <row r="1416" spans="1:6" hidden="1" outlineLevel="2" x14ac:dyDescent="0.25">
      <c r="A1416" s="196" t="s">
        <v>4836</v>
      </c>
      <c r="B1416" s="196" t="s">
        <v>4837</v>
      </c>
      <c r="C1416" s="197">
        <v>0</v>
      </c>
      <c r="D1416" s="197">
        <v>22096.799999999999</v>
      </c>
      <c r="F1416" s="15"/>
    </row>
    <row r="1417" spans="1:6" hidden="1" outlineLevel="2" x14ac:dyDescent="0.25">
      <c r="A1417" s="196" t="s">
        <v>4838</v>
      </c>
      <c r="B1417" s="196" t="s">
        <v>4839</v>
      </c>
      <c r="C1417" s="197">
        <v>0</v>
      </c>
      <c r="D1417" s="197">
        <v>3034.2</v>
      </c>
      <c r="F1417" s="15"/>
    </row>
    <row r="1418" spans="1:6" hidden="1" outlineLevel="2" x14ac:dyDescent="0.25">
      <c r="A1418" s="196" t="s">
        <v>4840</v>
      </c>
      <c r="B1418" s="196" t="s">
        <v>4841</v>
      </c>
      <c r="C1418" s="197">
        <v>0</v>
      </c>
      <c r="D1418" s="197">
        <v>6160</v>
      </c>
      <c r="F1418" s="15"/>
    </row>
    <row r="1419" spans="1:6" hidden="1" outlineLevel="2" x14ac:dyDescent="0.25">
      <c r="A1419" s="196" t="s">
        <v>4842</v>
      </c>
      <c r="B1419" s="196" t="s">
        <v>4843</v>
      </c>
      <c r="C1419" s="197">
        <v>0</v>
      </c>
      <c r="D1419" s="197">
        <v>8910</v>
      </c>
      <c r="F1419" s="15"/>
    </row>
    <row r="1420" spans="1:6" hidden="1" outlineLevel="2" x14ac:dyDescent="0.25">
      <c r="A1420" s="196" t="s">
        <v>4844</v>
      </c>
      <c r="B1420" s="196" t="s">
        <v>4845</v>
      </c>
      <c r="C1420" s="197">
        <v>0</v>
      </c>
      <c r="D1420" s="197">
        <v>33389.14</v>
      </c>
      <c r="F1420" s="15"/>
    </row>
    <row r="1421" spans="1:6" hidden="1" outlineLevel="2" x14ac:dyDescent="0.25">
      <c r="A1421" s="196" t="s">
        <v>4846</v>
      </c>
      <c r="B1421" s="196" t="s">
        <v>4847</v>
      </c>
      <c r="C1421" s="197">
        <v>0</v>
      </c>
      <c r="D1421" s="197">
        <v>5833.81</v>
      </c>
      <c r="F1421" s="15"/>
    </row>
    <row r="1422" spans="1:6" hidden="1" outlineLevel="2" x14ac:dyDescent="0.25">
      <c r="A1422" s="196" t="s">
        <v>4848</v>
      </c>
      <c r="B1422" s="196" t="s">
        <v>1873</v>
      </c>
      <c r="C1422" s="197">
        <v>0</v>
      </c>
      <c r="D1422" s="197">
        <v>38132</v>
      </c>
      <c r="F1422" s="15"/>
    </row>
    <row r="1423" spans="1:6" hidden="1" outlineLevel="2" x14ac:dyDescent="0.25">
      <c r="A1423" s="196" t="s">
        <v>4849</v>
      </c>
      <c r="B1423" s="196" t="s">
        <v>4850</v>
      </c>
      <c r="C1423" s="197">
        <v>0</v>
      </c>
      <c r="D1423" s="197">
        <v>4130</v>
      </c>
      <c r="F1423" s="15"/>
    </row>
    <row r="1424" spans="1:6" hidden="1" outlineLevel="2" x14ac:dyDescent="0.25">
      <c r="A1424" s="196" t="s">
        <v>4851</v>
      </c>
      <c r="B1424" s="196" t="s">
        <v>4852</v>
      </c>
      <c r="C1424" s="197">
        <v>0</v>
      </c>
      <c r="D1424" s="197">
        <v>13310</v>
      </c>
      <c r="F1424" s="15"/>
    </row>
    <row r="1425" spans="1:6" hidden="1" outlineLevel="2" x14ac:dyDescent="0.25">
      <c r="A1425" s="196" t="s">
        <v>4853</v>
      </c>
      <c r="B1425" s="196" t="s">
        <v>4854</v>
      </c>
      <c r="C1425" s="197">
        <v>0</v>
      </c>
      <c r="D1425" s="197">
        <v>42683.74</v>
      </c>
      <c r="F1425" s="15"/>
    </row>
    <row r="1426" spans="1:6" hidden="1" outlineLevel="2" x14ac:dyDescent="0.25">
      <c r="A1426" s="196" t="s">
        <v>4855</v>
      </c>
      <c r="B1426" s="196" t="s">
        <v>4856</v>
      </c>
      <c r="C1426" s="197">
        <v>0</v>
      </c>
      <c r="D1426" s="197">
        <v>700</v>
      </c>
      <c r="F1426" s="15"/>
    </row>
    <row r="1427" spans="1:6" hidden="1" outlineLevel="2" x14ac:dyDescent="0.25">
      <c r="A1427" s="196" t="s">
        <v>4857</v>
      </c>
      <c r="B1427" s="196" t="s">
        <v>4858</v>
      </c>
      <c r="C1427" s="197">
        <v>0</v>
      </c>
      <c r="D1427" s="197">
        <v>5649.67</v>
      </c>
      <c r="F1427" s="15"/>
    </row>
    <row r="1428" spans="1:6" hidden="1" outlineLevel="2" x14ac:dyDescent="0.25">
      <c r="A1428" s="196" t="s">
        <v>4859</v>
      </c>
      <c r="B1428" s="196" t="s">
        <v>4860</v>
      </c>
      <c r="C1428" s="197">
        <v>0</v>
      </c>
      <c r="D1428" s="197">
        <v>11963.97</v>
      </c>
      <c r="F1428" s="15"/>
    </row>
    <row r="1429" spans="1:6" hidden="1" outlineLevel="2" x14ac:dyDescent="0.25">
      <c r="A1429" s="196" t="s">
        <v>4861</v>
      </c>
      <c r="B1429" s="196" t="s">
        <v>4862</v>
      </c>
      <c r="C1429" s="197">
        <v>0</v>
      </c>
      <c r="D1429" s="197">
        <v>5886.86</v>
      </c>
      <c r="F1429" s="15"/>
    </row>
    <row r="1430" spans="1:6" hidden="1" outlineLevel="2" x14ac:dyDescent="0.25">
      <c r="A1430" s="196" t="s">
        <v>4863</v>
      </c>
      <c r="B1430" s="196" t="s">
        <v>4864</v>
      </c>
      <c r="C1430" s="197">
        <v>0</v>
      </c>
      <c r="D1430" s="197">
        <v>2649.84</v>
      </c>
      <c r="F1430" s="15"/>
    </row>
    <row r="1431" spans="1:6" hidden="1" outlineLevel="2" x14ac:dyDescent="0.25">
      <c r="A1431" s="196" t="s">
        <v>4865</v>
      </c>
      <c r="B1431" s="196" t="s">
        <v>4866</v>
      </c>
      <c r="C1431" s="197">
        <v>0</v>
      </c>
      <c r="D1431" s="197">
        <v>8207.58</v>
      </c>
      <c r="F1431" s="15"/>
    </row>
    <row r="1432" spans="1:6" hidden="1" outlineLevel="2" x14ac:dyDescent="0.25">
      <c r="A1432" s="196" t="s">
        <v>4867</v>
      </c>
      <c r="B1432" s="196" t="s">
        <v>4868</v>
      </c>
      <c r="C1432" s="197">
        <v>0</v>
      </c>
      <c r="D1432" s="197">
        <v>3725</v>
      </c>
      <c r="F1432" s="15"/>
    </row>
    <row r="1433" spans="1:6" hidden="1" outlineLevel="2" x14ac:dyDescent="0.25">
      <c r="A1433" s="196" t="s">
        <v>4869</v>
      </c>
      <c r="B1433" s="196" t="s">
        <v>4870</v>
      </c>
      <c r="C1433" s="197">
        <v>0</v>
      </c>
      <c r="D1433" s="197">
        <v>4123.7</v>
      </c>
      <c r="F1433" s="15"/>
    </row>
    <row r="1434" spans="1:6" hidden="1" outlineLevel="2" x14ac:dyDescent="0.25">
      <c r="A1434" s="196" t="s">
        <v>4871</v>
      </c>
      <c r="B1434" s="196" t="s">
        <v>4872</v>
      </c>
      <c r="C1434" s="197">
        <v>0</v>
      </c>
      <c r="D1434" s="197">
        <v>6600</v>
      </c>
      <c r="F1434" s="15"/>
    </row>
    <row r="1435" spans="1:6" hidden="1" outlineLevel="2" x14ac:dyDescent="0.25">
      <c r="A1435" s="196" t="s">
        <v>4873</v>
      </c>
      <c r="B1435" s="196" t="s">
        <v>4874</v>
      </c>
      <c r="C1435" s="197">
        <v>0</v>
      </c>
      <c r="D1435" s="197">
        <v>3651.92</v>
      </c>
      <c r="F1435" s="15"/>
    </row>
    <row r="1436" spans="1:6" hidden="1" outlineLevel="2" x14ac:dyDescent="0.25">
      <c r="A1436" s="196" t="s">
        <v>4875</v>
      </c>
      <c r="B1436" s="196" t="s">
        <v>4876</v>
      </c>
      <c r="C1436" s="197">
        <v>0</v>
      </c>
      <c r="D1436" s="197">
        <v>42045</v>
      </c>
      <c r="F1436" s="15"/>
    </row>
    <row r="1437" spans="1:6" hidden="1" outlineLevel="2" x14ac:dyDescent="0.25">
      <c r="A1437" s="196" t="s">
        <v>4877</v>
      </c>
      <c r="B1437" s="196" t="s">
        <v>4878</v>
      </c>
      <c r="C1437" s="197">
        <v>0</v>
      </c>
      <c r="D1437" s="197">
        <v>258</v>
      </c>
      <c r="F1437" s="15"/>
    </row>
    <row r="1438" spans="1:6" hidden="1" outlineLevel="2" x14ac:dyDescent="0.25">
      <c r="A1438" s="196" t="s">
        <v>4879</v>
      </c>
      <c r="B1438" s="196" t="s">
        <v>4880</v>
      </c>
      <c r="C1438" s="197">
        <v>0</v>
      </c>
      <c r="D1438" s="197">
        <v>5121.78</v>
      </c>
      <c r="F1438" s="15"/>
    </row>
    <row r="1439" spans="1:6" hidden="1" outlineLevel="2" x14ac:dyDescent="0.25">
      <c r="A1439" s="196" t="s">
        <v>4881</v>
      </c>
      <c r="B1439" s="196" t="s">
        <v>4882</v>
      </c>
      <c r="C1439" s="197">
        <v>0</v>
      </c>
      <c r="D1439" s="197">
        <v>4858</v>
      </c>
      <c r="F1439" s="15"/>
    </row>
    <row r="1440" spans="1:6" hidden="1" outlineLevel="2" x14ac:dyDescent="0.25">
      <c r="A1440" s="196" t="s">
        <v>4883</v>
      </c>
      <c r="B1440" s="196" t="s">
        <v>4884</v>
      </c>
      <c r="C1440" s="197">
        <v>0</v>
      </c>
      <c r="D1440" s="197">
        <v>88150</v>
      </c>
      <c r="F1440" s="15"/>
    </row>
    <row r="1441" spans="1:6" hidden="1" outlineLevel="2" x14ac:dyDescent="0.25">
      <c r="A1441" s="196" t="s">
        <v>4885</v>
      </c>
      <c r="B1441" s="196" t="s">
        <v>4886</v>
      </c>
      <c r="C1441" s="197">
        <v>0</v>
      </c>
      <c r="D1441" s="197">
        <v>5870</v>
      </c>
      <c r="F1441" s="15"/>
    </row>
    <row r="1442" spans="1:6" hidden="1" outlineLevel="2" x14ac:dyDescent="0.25">
      <c r="A1442" s="196" t="s">
        <v>4887</v>
      </c>
      <c r="B1442" s="196" t="s">
        <v>4888</v>
      </c>
      <c r="C1442" s="197">
        <v>0</v>
      </c>
      <c r="D1442" s="197">
        <v>3535.51</v>
      </c>
      <c r="F1442" s="15"/>
    </row>
    <row r="1443" spans="1:6" hidden="1" outlineLevel="2" x14ac:dyDescent="0.25">
      <c r="A1443" s="196" t="s">
        <v>4889</v>
      </c>
      <c r="B1443" s="196" t="s">
        <v>4890</v>
      </c>
      <c r="C1443" s="197">
        <v>0</v>
      </c>
      <c r="D1443" s="197">
        <v>9507</v>
      </c>
      <c r="F1443" s="15"/>
    </row>
    <row r="1444" spans="1:6" hidden="1" outlineLevel="2" x14ac:dyDescent="0.25">
      <c r="A1444" s="196" t="s">
        <v>4891</v>
      </c>
      <c r="B1444" s="196" t="s">
        <v>4892</v>
      </c>
      <c r="C1444" s="197">
        <v>0</v>
      </c>
      <c r="D1444" s="197">
        <v>3992.41</v>
      </c>
      <c r="F1444" s="15"/>
    </row>
    <row r="1445" spans="1:6" hidden="1" outlineLevel="2" x14ac:dyDescent="0.25">
      <c r="A1445" s="196" t="s">
        <v>4893</v>
      </c>
      <c r="B1445" s="196" t="s">
        <v>4894</v>
      </c>
      <c r="C1445" s="197">
        <v>0</v>
      </c>
      <c r="D1445" s="197">
        <v>56075.199999999997</v>
      </c>
      <c r="F1445" s="15"/>
    </row>
    <row r="1446" spans="1:6" hidden="1" outlineLevel="2" x14ac:dyDescent="0.25">
      <c r="A1446" s="196" t="s">
        <v>4895</v>
      </c>
      <c r="B1446" s="196" t="s">
        <v>4896</v>
      </c>
      <c r="C1446" s="197">
        <v>0</v>
      </c>
      <c r="D1446" s="197">
        <v>9651.43</v>
      </c>
      <c r="F1446" s="15"/>
    </row>
    <row r="1447" spans="1:6" hidden="1" outlineLevel="2" x14ac:dyDescent="0.25">
      <c r="A1447" s="196" t="s">
        <v>4897</v>
      </c>
      <c r="B1447" s="196" t="s">
        <v>4898</v>
      </c>
      <c r="C1447" s="197">
        <v>0</v>
      </c>
      <c r="D1447" s="197">
        <v>4764</v>
      </c>
      <c r="F1447" s="15"/>
    </row>
    <row r="1448" spans="1:6" hidden="1" outlineLevel="2" x14ac:dyDescent="0.25">
      <c r="A1448" s="196" t="s">
        <v>4899</v>
      </c>
      <c r="B1448" s="196" t="s">
        <v>4900</v>
      </c>
      <c r="C1448" s="197">
        <v>0</v>
      </c>
      <c r="D1448" s="197">
        <v>1526.74</v>
      </c>
      <c r="F1448" s="15"/>
    </row>
    <row r="1449" spans="1:6" hidden="1" outlineLevel="2" x14ac:dyDescent="0.25">
      <c r="A1449" s="196" t="s">
        <v>4901</v>
      </c>
      <c r="B1449" s="196" t="s">
        <v>4900</v>
      </c>
      <c r="C1449" s="197">
        <v>0</v>
      </c>
      <c r="D1449" s="197">
        <v>9751.48</v>
      </c>
      <c r="F1449" s="15"/>
    </row>
    <row r="1450" spans="1:6" hidden="1" outlineLevel="2" x14ac:dyDescent="0.25">
      <c r="A1450" s="196" t="s">
        <v>4902</v>
      </c>
      <c r="B1450" s="196" t="s">
        <v>4903</v>
      </c>
      <c r="C1450" s="197">
        <v>0</v>
      </c>
      <c r="D1450" s="197">
        <v>3685.51</v>
      </c>
      <c r="F1450" s="15"/>
    </row>
    <row r="1451" spans="1:6" hidden="1" outlineLevel="2" x14ac:dyDescent="0.25">
      <c r="A1451" s="196" t="s">
        <v>4904</v>
      </c>
      <c r="B1451" s="196" t="s">
        <v>4905</v>
      </c>
      <c r="C1451" s="197">
        <v>0</v>
      </c>
      <c r="D1451" s="197">
        <v>16140</v>
      </c>
      <c r="F1451" s="15"/>
    </row>
    <row r="1452" spans="1:6" hidden="1" outlineLevel="2" x14ac:dyDescent="0.25">
      <c r="A1452" s="196" t="s">
        <v>4906</v>
      </c>
      <c r="B1452" s="196" t="s">
        <v>4907</v>
      </c>
      <c r="C1452" s="197">
        <v>0</v>
      </c>
      <c r="D1452" s="197">
        <v>12213.92</v>
      </c>
      <c r="F1452" s="15"/>
    </row>
    <row r="1453" spans="1:6" hidden="1" outlineLevel="2" x14ac:dyDescent="0.25">
      <c r="A1453" s="196" t="s">
        <v>4908</v>
      </c>
      <c r="B1453" s="196" t="s">
        <v>4909</v>
      </c>
      <c r="C1453" s="197">
        <v>0</v>
      </c>
      <c r="D1453" s="197">
        <v>507.78</v>
      </c>
      <c r="F1453" s="15"/>
    </row>
    <row r="1454" spans="1:6" hidden="1" outlineLevel="2" x14ac:dyDescent="0.25">
      <c r="A1454" s="196" t="s">
        <v>4910</v>
      </c>
      <c r="B1454" s="196" t="s">
        <v>4911</v>
      </c>
      <c r="C1454" s="197">
        <v>0</v>
      </c>
      <c r="D1454" s="197">
        <v>3840</v>
      </c>
      <c r="F1454" s="15"/>
    </row>
    <row r="1455" spans="1:6" hidden="1" outlineLevel="2" x14ac:dyDescent="0.25">
      <c r="A1455" s="196" t="s">
        <v>4912</v>
      </c>
      <c r="B1455" s="196" t="s">
        <v>4913</v>
      </c>
      <c r="C1455" s="197">
        <v>0</v>
      </c>
      <c r="D1455" s="197">
        <v>4422.07</v>
      </c>
      <c r="F1455" s="15"/>
    </row>
    <row r="1456" spans="1:6" hidden="1" outlineLevel="2" x14ac:dyDescent="0.25">
      <c r="A1456" s="196" t="s">
        <v>4914</v>
      </c>
      <c r="B1456" s="196" t="s">
        <v>4915</v>
      </c>
      <c r="C1456" s="197">
        <v>0</v>
      </c>
      <c r="D1456" s="197">
        <v>5000.2</v>
      </c>
      <c r="F1456" s="15"/>
    </row>
    <row r="1457" spans="1:6" hidden="1" outlineLevel="2" x14ac:dyDescent="0.25">
      <c r="A1457" s="196" t="s">
        <v>4916</v>
      </c>
      <c r="B1457" s="196" t="s">
        <v>4917</v>
      </c>
      <c r="C1457" s="197">
        <v>0</v>
      </c>
      <c r="D1457" s="197">
        <v>2825.52</v>
      </c>
      <c r="F1457" s="15"/>
    </row>
    <row r="1458" spans="1:6" hidden="1" outlineLevel="2" x14ac:dyDescent="0.25">
      <c r="A1458" s="196" t="s">
        <v>4918</v>
      </c>
      <c r="B1458" s="196" t="s">
        <v>4919</v>
      </c>
      <c r="C1458" s="197">
        <v>0</v>
      </c>
      <c r="D1458" s="197">
        <v>9293.2000000000007</v>
      </c>
      <c r="F1458" s="15"/>
    </row>
    <row r="1459" spans="1:6" hidden="1" outlineLevel="2" x14ac:dyDescent="0.25">
      <c r="A1459" s="196" t="s">
        <v>4920</v>
      </c>
      <c r="B1459" s="196" t="s">
        <v>4921</v>
      </c>
      <c r="C1459" s="197">
        <v>0</v>
      </c>
      <c r="D1459" s="197">
        <v>40295.24</v>
      </c>
      <c r="F1459" s="15"/>
    </row>
    <row r="1460" spans="1:6" hidden="1" outlineLevel="2" x14ac:dyDescent="0.25">
      <c r="A1460" s="196" t="s">
        <v>4922</v>
      </c>
      <c r="B1460" s="196" t="s">
        <v>4923</v>
      </c>
      <c r="C1460" s="197">
        <v>0</v>
      </c>
      <c r="D1460" s="197">
        <v>9271.92</v>
      </c>
      <c r="F1460" s="15"/>
    </row>
    <row r="1461" spans="1:6" hidden="1" outlineLevel="2" x14ac:dyDescent="0.25">
      <c r="A1461" s="196" t="s">
        <v>4924</v>
      </c>
      <c r="B1461" s="196" t="s">
        <v>4925</v>
      </c>
      <c r="C1461" s="197">
        <v>0</v>
      </c>
      <c r="D1461" s="197">
        <v>150</v>
      </c>
      <c r="F1461" s="15"/>
    </row>
    <row r="1462" spans="1:6" hidden="1" outlineLevel="2" x14ac:dyDescent="0.25">
      <c r="A1462" s="196" t="s">
        <v>4926</v>
      </c>
      <c r="B1462" s="196" t="s">
        <v>4927</v>
      </c>
      <c r="C1462" s="197">
        <v>0</v>
      </c>
      <c r="D1462" s="197">
        <v>5041.04</v>
      </c>
      <c r="F1462" s="15"/>
    </row>
    <row r="1463" spans="1:6" hidden="1" outlineLevel="2" x14ac:dyDescent="0.25">
      <c r="A1463" s="196" t="s">
        <v>4928</v>
      </c>
      <c r="B1463" s="196" t="s">
        <v>4929</v>
      </c>
      <c r="C1463" s="197">
        <v>0</v>
      </c>
      <c r="D1463" s="197">
        <v>20269.830000000002</v>
      </c>
      <c r="F1463" s="15"/>
    </row>
    <row r="1464" spans="1:6" hidden="1" outlineLevel="2" x14ac:dyDescent="0.25">
      <c r="A1464" s="196" t="s">
        <v>4930</v>
      </c>
      <c r="B1464" s="196" t="s">
        <v>4931</v>
      </c>
      <c r="C1464" s="197">
        <v>0</v>
      </c>
      <c r="D1464" s="197">
        <v>5166.9799999999996</v>
      </c>
      <c r="F1464" s="15"/>
    </row>
    <row r="1465" spans="1:6" hidden="1" outlineLevel="2" x14ac:dyDescent="0.25">
      <c r="A1465" s="196" t="s">
        <v>4932</v>
      </c>
      <c r="B1465" s="196" t="s">
        <v>4933</v>
      </c>
      <c r="C1465" s="197">
        <v>0</v>
      </c>
      <c r="D1465" s="197">
        <v>3832.8</v>
      </c>
      <c r="F1465" s="15"/>
    </row>
    <row r="1466" spans="1:6" hidden="1" outlineLevel="2" x14ac:dyDescent="0.25">
      <c r="A1466" s="196" t="s">
        <v>4934</v>
      </c>
      <c r="B1466" s="196" t="s">
        <v>4935</v>
      </c>
      <c r="C1466" s="197">
        <v>0</v>
      </c>
      <c r="D1466" s="197">
        <v>3842.41</v>
      </c>
      <c r="F1466" s="15"/>
    </row>
    <row r="1467" spans="1:6" hidden="1" outlineLevel="2" x14ac:dyDescent="0.25">
      <c r="A1467" s="196" t="s">
        <v>4936</v>
      </c>
      <c r="B1467" s="196" t="s">
        <v>4937</v>
      </c>
      <c r="C1467" s="197">
        <v>0</v>
      </c>
      <c r="D1467" s="197">
        <v>1978.56</v>
      </c>
      <c r="F1467" s="15"/>
    </row>
    <row r="1468" spans="1:6" hidden="1" outlineLevel="2" x14ac:dyDescent="0.25">
      <c r="A1468" s="196" t="s">
        <v>4938</v>
      </c>
      <c r="B1468" s="196" t="s">
        <v>4939</v>
      </c>
      <c r="C1468" s="197">
        <v>0</v>
      </c>
      <c r="D1468" s="197">
        <v>3622</v>
      </c>
      <c r="F1468" s="15"/>
    </row>
    <row r="1469" spans="1:6" hidden="1" outlineLevel="2" x14ac:dyDescent="0.25">
      <c r="A1469" s="196" t="s">
        <v>4940</v>
      </c>
      <c r="B1469" s="196" t="s">
        <v>1916</v>
      </c>
      <c r="C1469" s="197">
        <v>0</v>
      </c>
      <c r="D1469" s="197">
        <v>10200</v>
      </c>
      <c r="F1469" s="15"/>
    </row>
    <row r="1470" spans="1:6" hidden="1" outlineLevel="2" x14ac:dyDescent="0.25">
      <c r="A1470" s="196" t="s">
        <v>4941</v>
      </c>
      <c r="B1470" s="196" t="s">
        <v>4942</v>
      </c>
      <c r="C1470" s="197">
        <v>0</v>
      </c>
      <c r="D1470" s="197">
        <v>47262.6</v>
      </c>
      <c r="F1470" s="15"/>
    </row>
    <row r="1471" spans="1:6" hidden="1" outlineLevel="2" x14ac:dyDescent="0.25">
      <c r="A1471" s="196" t="s">
        <v>4943</v>
      </c>
      <c r="B1471" s="196" t="s">
        <v>4944</v>
      </c>
      <c r="C1471" s="197">
        <v>0</v>
      </c>
      <c r="D1471" s="197">
        <v>3165</v>
      </c>
      <c r="F1471" s="15"/>
    </row>
    <row r="1472" spans="1:6" hidden="1" outlineLevel="2" x14ac:dyDescent="0.25">
      <c r="A1472" s="196" t="s">
        <v>4945</v>
      </c>
      <c r="B1472" s="196" t="s">
        <v>4946</v>
      </c>
      <c r="C1472" s="197">
        <v>0</v>
      </c>
      <c r="D1472" s="197">
        <v>10507</v>
      </c>
      <c r="F1472" s="15"/>
    </row>
    <row r="1473" spans="1:6" hidden="1" outlineLevel="2" x14ac:dyDescent="0.25">
      <c r="A1473" s="196" t="s">
        <v>4947</v>
      </c>
      <c r="B1473" s="196" t="s">
        <v>1930</v>
      </c>
      <c r="C1473" s="197">
        <v>0</v>
      </c>
      <c r="D1473" s="197">
        <v>3069</v>
      </c>
      <c r="F1473" s="15"/>
    </row>
    <row r="1474" spans="1:6" hidden="1" outlineLevel="2" x14ac:dyDescent="0.25">
      <c r="A1474" s="196" t="s">
        <v>4948</v>
      </c>
      <c r="B1474" s="196" t="s">
        <v>4949</v>
      </c>
      <c r="C1474" s="197">
        <v>0</v>
      </c>
      <c r="D1474" s="197">
        <v>33016.559999999998</v>
      </c>
      <c r="F1474" s="15"/>
    </row>
    <row r="1475" spans="1:6" hidden="1" outlineLevel="2" x14ac:dyDescent="0.25">
      <c r="A1475" s="196" t="s">
        <v>4950</v>
      </c>
      <c r="B1475" s="196" t="s">
        <v>4951</v>
      </c>
      <c r="C1475" s="197">
        <v>0</v>
      </c>
      <c r="D1475" s="197">
        <v>6398.44</v>
      </c>
      <c r="F1475" s="15"/>
    </row>
    <row r="1476" spans="1:6" hidden="1" outlineLevel="2" x14ac:dyDescent="0.25">
      <c r="A1476" s="196" t="s">
        <v>4952</v>
      </c>
      <c r="B1476" s="196" t="s">
        <v>4953</v>
      </c>
      <c r="C1476" s="197">
        <v>0</v>
      </c>
      <c r="D1476" s="197">
        <v>3464.52</v>
      </c>
      <c r="F1476" s="15"/>
    </row>
    <row r="1477" spans="1:6" hidden="1" outlineLevel="2" x14ac:dyDescent="0.25">
      <c r="A1477" s="196" t="s">
        <v>4954</v>
      </c>
      <c r="B1477" s="196" t="s">
        <v>4955</v>
      </c>
      <c r="C1477" s="197">
        <v>0</v>
      </c>
      <c r="D1477" s="197">
        <v>4422.07</v>
      </c>
      <c r="F1477" s="15"/>
    </row>
    <row r="1478" spans="1:6" hidden="1" outlineLevel="2" x14ac:dyDescent="0.25">
      <c r="A1478" s="196" t="s">
        <v>4956</v>
      </c>
      <c r="B1478" s="196" t="s">
        <v>4957</v>
      </c>
      <c r="C1478" s="197">
        <v>0</v>
      </c>
      <c r="D1478" s="197">
        <v>8071.56</v>
      </c>
      <c r="F1478" s="15"/>
    </row>
    <row r="1479" spans="1:6" hidden="1" outlineLevel="2" x14ac:dyDescent="0.25">
      <c r="A1479" s="196" t="s">
        <v>4958</v>
      </c>
      <c r="B1479" s="196" t="s">
        <v>4959</v>
      </c>
      <c r="C1479" s="197">
        <v>0</v>
      </c>
      <c r="D1479" s="197">
        <v>9665</v>
      </c>
      <c r="F1479" s="15"/>
    </row>
    <row r="1480" spans="1:6" hidden="1" outlineLevel="2" x14ac:dyDescent="0.25">
      <c r="A1480" s="196" t="s">
        <v>4960</v>
      </c>
      <c r="B1480" s="196" t="s">
        <v>4961</v>
      </c>
      <c r="C1480" s="197">
        <v>0</v>
      </c>
      <c r="D1480" s="197">
        <v>5309</v>
      </c>
      <c r="F1480" s="15"/>
    </row>
    <row r="1481" spans="1:6" hidden="1" outlineLevel="2" x14ac:dyDescent="0.25">
      <c r="A1481" s="196" t="s">
        <v>4962</v>
      </c>
      <c r="B1481" s="196" t="s">
        <v>4963</v>
      </c>
      <c r="C1481" s="197">
        <v>0</v>
      </c>
      <c r="D1481" s="197">
        <v>100</v>
      </c>
      <c r="F1481" s="15"/>
    </row>
    <row r="1482" spans="1:6" hidden="1" outlineLevel="2" x14ac:dyDescent="0.25">
      <c r="A1482" s="196" t="s">
        <v>4964</v>
      </c>
      <c r="B1482" s="196" t="s">
        <v>4965</v>
      </c>
      <c r="C1482" s="197">
        <v>0</v>
      </c>
      <c r="D1482" s="197">
        <v>100</v>
      </c>
      <c r="F1482" s="15"/>
    </row>
    <row r="1483" spans="1:6" hidden="1" outlineLevel="2" x14ac:dyDescent="0.25">
      <c r="A1483" s="196" t="s">
        <v>4966</v>
      </c>
      <c r="B1483" s="196" t="s">
        <v>4967</v>
      </c>
      <c r="C1483" s="197">
        <v>0</v>
      </c>
      <c r="D1483" s="197">
        <v>1317</v>
      </c>
      <c r="F1483" s="15"/>
    </row>
    <row r="1484" spans="1:6" hidden="1" outlineLevel="2" x14ac:dyDescent="0.25">
      <c r="A1484" s="196" t="s">
        <v>4968</v>
      </c>
      <c r="B1484" s="196" t="s">
        <v>4969</v>
      </c>
      <c r="C1484" s="197">
        <v>0</v>
      </c>
      <c r="D1484" s="197">
        <v>41680</v>
      </c>
      <c r="F1484" s="15"/>
    </row>
    <row r="1485" spans="1:6" hidden="1" outlineLevel="2" x14ac:dyDescent="0.25">
      <c r="A1485" s="196" t="s">
        <v>4970</v>
      </c>
      <c r="B1485" s="196" t="s">
        <v>4971</v>
      </c>
      <c r="C1485" s="197">
        <v>0</v>
      </c>
      <c r="D1485" s="197">
        <v>7053.52</v>
      </c>
      <c r="F1485" s="15"/>
    </row>
    <row r="1486" spans="1:6" hidden="1" outlineLevel="2" x14ac:dyDescent="0.25">
      <c r="A1486" s="196" t="s">
        <v>4972</v>
      </c>
      <c r="B1486" s="196" t="s">
        <v>4973</v>
      </c>
      <c r="C1486" s="197">
        <v>0</v>
      </c>
      <c r="D1486" s="197">
        <v>8095.26</v>
      </c>
      <c r="F1486" s="15"/>
    </row>
    <row r="1487" spans="1:6" hidden="1" outlineLevel="2" x14ac:dyDescent="0.25">
      <c r="A1487" s="196" t="s">
        <v>4974</v>
      </c>
      <c r="B1487" s="196" t="s">
        <v>4975</v>
      </c>
      <c r="C1487" s="197">
        <v>0</v>
      </c>
      <c r="D1487" s="197">
        <v>440</v>
      </c>
      <c r="F1487" s="15"/>
    </row>
    <row r="1488" spans="1:6" hidden="1" outlineLevel="2" x14ac:dyDescent="0.25">
      <c r="A1488" s="196" t="s">
        <v>4976</v>
      </c>
      <c r="B1488" s="196" t="s">
        <v>4977</v>
      </c>
      <c r="C1488" s="197">
        <v>0</v>
      </c>
      <c r="D1488" s="197">
        <v>3542.56</v>
      </c>
      <c r="F1488" s="15"/>
    </row>
    <row r="1489" spans="1:6" hidden="1" outlineLevel="2" x14ac:dyDescent="0.25">
      <c r="A1489" s="196" t="s">
        <v>4978</v>
      </c>
      <c r="B1489" s="196" t="s">
        <v>4979</v>
      </c>
      <c r="C1489" s="197">
        <v>0</v>
      </c>
      <c r="D1489" s="197">
        <v>16582.66</v>
      </c>
      <c r="F1489" s="15"/>
    </row>
    <row r="1490" spans="1:6" hidden="1" outlineLevel="2" x14ac:dyDescent="0.25">
      <c r="A1490" s="196" t="s">
        <v>4980</v>
      </c>
      <c r="B1490" s="196" t="s">
        <v>4981</v>
      </c>
      <c r="C1490" s="197">
        <v>0</v>
      </c>
      <c r="D1490" s="197">
        <v>150</v>
      </c>
      <c r="F1490" s="15"/>
    </row>
    <row r="1491" spans="1:6" hidden="1" outlineLevel="2" x14ac:dyDescent="0.25">
      <c r="A1491" s="196" t="s">
        <v>4982</v>
      </c>
      <c r="B1491" s="196" t="s">
        <v>4983</v>
      </c>
      <c r="C1491" s="197">
        <v>0</v>
      </c>
      <c r="D1491" s="197">
        <v>3285.96</v>
      </c>
      <c r="F1491" s="15"/>
    </row>
    <row r="1492" spans="1:6" hidden="1" outlineLevel="2" x14ac:dyDescent="0.25">
      <c r="A1492" s="196" t="s">
        <v>4984</v>
      </c>
      <c r="B1492" s="196" t="s">
        <v>4985</v>
      </c>
      <c r="C1492" s="197">
        <v>0</v>
      </c>
      <c r="D1492" s="197">
        <v>1991.4</v>
      </c>
      <c r="F1492" s="15"/>
    </row>
    <row r="1493" spans="1:6" hidden="1" outlineLevel="2" x14ac:dyDescent="0.25">
      <c r="A1493" s="196" t="s">
        <v>4986</v>
      </c>
      <c r="B1493" s="196" t="s">
        <v>4987</v>
      </c>
      <c r="C1493" s="197">
        <v>0</v>
      </c>
      <c r="D1493" s="197">
        <v>9921.74</v>
      </c>
      <c r="F1493" s="15"/>
    </row>
    <row r="1494" spans="1:6" hidden="1" outlineLevel="2" x14ac:dyDescent="0.25">
      <c r="A1494" s="196" t="s">
        <v>4988</v>
      </c>
      <c r="B1494" s="196" t="s">
        <v>4989</v>
      </c>
      <c r="C1494" s="197">
        <v>0</v>
      </c>
      <c r="D1494" s="197">
        <v>6963.18</v>
      </c>
      <c r="F1494" s="15"/>
    </row>
    <row r="1495" spans="1:6" hidden="1" outlineLevel="2" x14ac:dyDescent="0.25">
      <c r="A1495" s="196" t="s">
        <v>4990</v>
      </c>
      <c r="B1495" s="196" t="s">
        <v>4991</v>
      </c>
      <c r="C1495" s="197">
        <v>0</v>
      </c>
      <c r="D1495" s="197">
        <v>4432.07</v>
      </c>
      <c r="F1495" s="15"/>
    </row>
    <row r="1496" spans="1:6" hidden="1" outlineLevel="2" x14ac:dyDescent="0.25">
      <c r="A1496" s="196" t="s">
        <v>4992</v>
      </c>
      <c r="B1496" s="196" t="s">
        <v>4993</v>
      </c>
      <c r="C1496" s="197">
        <v>0</v>
      </c>
      <c r="D1496" s="197">
        <v>3176.16</v>
      </c>
      <c r="F1496" s="15"/>
    </row>
    <row r="1497" spans="1:6" hidden="1" outlineLevel="2" x14ac:dyDescent="0.25">
      <c r="A1497" s="196" t="s">
        <v>4994</v>
      </c>
      <c r="B1497" s="196" t="s">
        <v>4995</v>
      </c>
      <c r="C1497" s="197">
        <v>0</v>
      </c>
      <c r="D1497" s="197">
        <v>4787.6400000000003</v>
      </c>
      <c r="F1497" s="15"/>
    </row>
    <row r="1498" spans="1:6" hidden="1" outlineLevel="2" x14ac:dyDescent="0.25">
      <c r="A1498" s="196" t="s">
        <v>4996</v>
      </c>
      <c r="B1498" s="196" t="s">
        <v>4997</v>
      </c>
      <c r="C1498" s="197">
        <v>0</v>
      </c>
      <c r="D1498" s="197">
        <v>4460.4799999999996</v>
      </c>
      <c r="F1498" s="15"/>
    </row>
    <row r="1499" spans="1:6" hidden="1" outlineLevel="2" x14ac:dyDescent="0.25">
      <c r="A1499" s="196" t="s">
        <v>4998</v>
      </c>
      <c r="B1499" s="196" t="s">
        <v>4999</v>
      </c>
      <c r="C1499" s="197">
        <v>0</v>
      </c>
      <c r="D1499" s="197">
        <v>4538.59</v>
      </c>
      <c r="F1499" s="15"/>
    </row>
    <row r="1500" spans="1:6" hidden="1" outlineLevel="2" x14ac:dyDescent="0.25">
      <c r="A1500" s="196" t="s">
        <v>5000</v>
      </c>
      <c r="B1500" s="196" t="s">
        <v>5001</v>
      </c>
      <c r="C1500" s="197">
        <v>0</v>
      </c>
      <c r="D1500" s="197">
        <v>4011.68</v>
      </c>
      <c r="F1500" s="15"/>
    </row>
    <row r="1501" spans="1:6" hidden="1" outlineLevel="2" x14ac:dyDescent="0.25">
      <c r="A1501" s="196" t="s">
        <v>5002</v>
      </c>
      <c r="B1501" s="196" t="s">
        <v>5003</v>
      </c>
      <c r="C1501" s="197">
        <v>0</v>
      </c>
      <c r="D1501" s="197">
        <v>22062.66</v>
      </c>
      <c r="F1501" s="15"/>
    </row>
    <row r="1502" spans="1:6" hidden="1" outlineLevel="2" x14ac:dyDescent="0.25">
      <c r="A1502" s="196" t="s">
        <v>5004</v>
      </c>
      <c r="B1502" s="196" t="s">
        <v>5005</v>
      </c>
      <c r="C1502" s="197">
        <v>0</v>
      </c>
      <c r="D1502" s="197">
        <v>5551.44</v>
      </c>
      <c r="F1502" s="15"/>
    </row>
    <row r="1503" spans="1:6" hidden="1" outlineLevel="2" x14ac:dyDescent="0.25">
      <c r="A1503" s="196" t="s">
        <v>5006</v>
      </c>
      <c r="B1503" s="196" t="s">
        <v>5007</v>
      </c>
      <c r="C1503" s="197">
        <v>0</v>
      </c>
      <c r="D1503" s="197">
        <v>4654.72</v>
      </c>
      <c r="F1503" s="15"/>
    </row>
    <row r="1504" spans="1:6" hidden="1" outlineLevel="2" x14ac:dyDescent="0.25">
      <c r="A1504" s="196" t="s">
        <v>5008</v>
      </c>
      <c r="B1504" s="196" t="s">
        <v>5009</v>
      </c>
      <c r="C1504" s="197">
        <v>0</v>
      </c>
      <c r="D1504" s="197">
        <v>41458.74</v>
      </c>
      <c r="F1504" s="15"/>
    </row>
    <row r="1505" spans="1:6" hidden="1" outlineLevel="2" x14ac:dyDescent="0.25">
      <c r="A1505" s="196" t="s">
        <v>5010</v>
      </c>
      <c r="B1505" s="196" t="s">
        <v>5011</v>
      </c>
      <c r="C1505" s="197">
        <v>0</v>
      </c>
      <c r="D1505" s="197">
        <v>7024.56</v>
      </c>
      <c r="F1505" s="15"/>
    </row>
    <row r="1506" spans="1:6" hidden="1" outlineLevel="2" x14ac:dyDescent="0.25">
      <c r="A1506" s="196" t="s">
        <v>5012</v>
      </c>
      <c r="B1506" s="196" t="s">
        <v>5013</v>
      </c>
      <c r="C1506" s="197">
        <v>0</v>
      </c>
      <c r="D1506" s="197">
        <v>6680.81</v>
      </c>
      <c r="F1506" s="15"/>
    </row>
    <row r="1507" spans="1:6" hidden="1" outlineLevel="2" x14ac:dyDescent="0.25">
      <c r="A1507" s="196" t="s">
        <v>5014</v>
      </c>
      <c r="B1507" s="196" t="s">
        <v>5015</v>
      </c>
      <c r="C1507" s="197">
        <v>0</v>
      </c>
      <c r="D1507" s="197">
        <v>16740.52</v>
      </c>
      <c r="F1507" s="15"/>
    </row>
    <row r="1508" spans="1:6" hidden="1" outlineLevel="2" x14ac:dyDescent="0.25">
      <c r="A1508" s="196" t="s">
        <v>5016</v>
      </c>
      <c r="B1508" s="196" t="s">
        <v>5017</v>
      </c>
      <c r="C1508" s="197">
        <v>0</v>
      </c>
      <c r="D1508" s="197">
        <v>5551.44</v>
      </c>
      <c r="F1508" s="15"/>
    </row>
    <row r="1509" spans="1:6" hidden="1" outlineLevel="2" x14ac:dyDescent="0.25">
      <c r="A1509" s="196" t="s">
        <v>5018</v>
      </c>
      <c r="B1509" s="196" t="s">
        <v>5019</v>
      </c>
      <c r="C1509" s="197">
        <v>0</v>
      </c>
      <c r="D1509" s="197">
        <v>6498.44</v>
      </c>
      <c r="F1509" s="15"/>
    </row>
    <row r="1510" spans="1:6" hidden="1" outlineLevel="2" x14ac:dyDescent="0.25">
      <c r="A1510" s="196" t="s">
        <v>5020</v>
      </c>
      <c r="B1510" s="196" t="s">
        <v>5021</v>
      </c>
      <c r="C1510" s="197">
        <v>0</v>
      </c>
      <c r="D1510" s="197">
        <v>300</v>
      </c>
      <c r="F1510" s="15"/>
    </row>
    <row r="1511" spans="1:6" hidden="1" outlineLevel="2" x14ac:dyDescent="0.25">
      <c r="A1511" s="196" t="s">
        <v>5022</v>
      </c>
      <c r="B1511" s="196" t="s">
        <v>5023</v>
      </c>
      <c r="C1511" s="197">
        <v>0</v>
      </c>
      <c r="D1511" s="197">
        <v>3960</v>
      </c>
      <c r="F1511" s="15"/>
    </row>
    <row r="1512" spans="1:6" hidden="1" outlineLevel="2" x14ac:dyDescent="0.25">
      <c r="A1512" s="196" t="s">
        <v>5024</v>
      </c>
      <c r="B1512" s="196" t="s">
        <v>5025</v>
      </c>
      <c r="C1512" s="197">
        <v>0</v>
      </c>
      <c r="D1512" s="197">
        <v>10869.03</v>
      </c>
      <c r="F1512" s="15"/>
    </row>
    <row r="1513" spans="1:6" hidden="1" outlineLevel="2" x14ac:dyDescent="0.25">
      <c r="A1513" s="196" t="s">
        <v>5026</v>
      </c>
      <c r="B1513" s="196" t="s">
        <v>5027</v>
      </c>
      <c r="C1513" s="197">
        <v>0</v>
      </c>
      <c r="D1513" s="197">
        <v>14343</v>
      </c>
      <c r="F1513" s="15"/>
    </row>
    <row r="1514" spans="1:6" hidden="1" outlineLevel="2" x14ac:dyDescent="0.25">
      <c r="A1514" s="196" t="s">
        <v>5028</v>
      </c>
      <c r="B1514" s="196" t="s">
        <v>5029</v>
      </c>
      <c r="C1514" s="197">
        <v>0</v>
      </c>
      <c r="D1514" s="197">
        <v>8503</v>
      </c>
      <c r="F1514" s="15"/>
    </row>
    <row r="1515" spans="1:6" hidden="1" outlineLevel="2" x14ac:dyDescent="0.25">
      <c r="A1515" s="196" t="s">
        <v>5030</v>
      </c>
      <c r="B1515" s="196" t="s">
        <v>5031</v>
      </c>
      <c r="C1515" s="197">
        <v>0</v>
      </c>
      <c r="D1515" s="197">
        <v>5292.77</v>
      </c>
      <c r="F1515" s="15"/>
    </row>
    <row r="1516" spans="1:6" hidden="1" outlineLevel="2" x14ac:dyDescent="0.25">
      <c r="A1516" s="196" t="s">
        <v>5032</v>
      </c>
      <c r="B1516" s="196" t="s">
        <v>5033</v>
      </c>
      <c r="C1516" s="197">
        <v>0</v>
      </c>
      <c r="D1516" s="197">
        <v>4645.5</v>
      </c>
      <c r="F1516" s="15"/>
    </row>
    <row r="1517" spans="1:6" hidden="1" outlineLevel="2" x14ac:dyDescent="0.25">
      <c r="A1517" s="196" t="s">
        <v>5034</v>
      </c>
      <c r="B1517" s="196" t="s">
        <v>5035</v>
      </c>
      <c r="C1517" s="197">
        <v>0</v>
      </c>
      <c r="D1517" s="197">
        <v>2647.52</v>
      </c>
      <c r="F1517" s="15"/>
    </row>
    <row r="1518" spans="1:6" hidden="1" outlineLevel="2" x14ac:dyDescent="0.25">
      <c r="A1518" s="196" t="s">
        <v>5036</v>
      </c>
      <c r="B1518" s="196" t="s">
        <v>5037</v>
      </c>
      <c r="C1518" s="197">
        <v>0</v>
      </c>
      <c r="D1518" s="197">
        <v>2655.2</v>
      </c>
      <c r="F1518" s="15"/>
    </row>
    <row r="1519" spans="1:6" hidden="1" outlineLevel="2" x14ac:dyDescent="0.25">
      <c r="A1519" s="196" t="s">
        <v>5038</v>
      </c>
      <c r="B1519" s="196" t="s">
        <v>5039</v>
      </c>
      <c r="C1519" s="197">
        <v>0</v>
      </c>
      <c r="D1519" s="197">
        <v>26356</v>
      </c>
      <c r="F1519" s="15"/>
    </row>
    <row r="1520" spans="1:6" hidden="1" outlineLevel="2" x14ac:dyDescent="0.25">
      <c r="A1520" s="196" t="s">
        <v>5040</v>
      </c>
      <c r="B1520" s="196" t="s">
        <v>5041</v>
      </c>
      <c r="C1520" s="197">
        <v>0</v>
      </c>
      <c r="D1520" s="197">
        <v>9220</v>
      </c>
      <c r="F1520" s="15"/>
    </row>
    <row r="1521" spans="1:6" hidden="1" outlineLevel="2" x14ac:dyDescent="0.25">
      <c r="A1521" s="196" t="s">
        <v>5042</v>
      </c>
      <c r="B1521" s="196" t="s">
        <v>5043</v>
      </c>
      <c r="C1521" s="197">
        <v>0</v>
      </c>
      <c r="D1521" s="197">
        <v>3605.04</v>
      </c>
      <c r="F1521" s="15"/>
    </row>
    <row r="1522" spans="1:6" hidden="1" outlineLevel="2" x14ac:dyDescent="0.25">
      <c r="A1522" s="196" t="s">
        <v>5044</v>
      </c>
      <c r="B1522" s="196" t="s">
        <v>5045</v>
      </c>
      <c r="C1522" s="197">
        <v>0</v>
      </c>
      <c r="D1522" s="197">
        <v>2460</v>
      </c>
      <c r="F1522" s="15"/>
    </row>
    <row r="1523" spans="1:6" hidden="1" outlineLevel="2" x14ac:dyDescent="0.25">
      <c r="A1523" s="196" t="s">
        <v>5046</v>
      </c>
      <c r="B1523" s="196" t="s">
        <v>5047</v>
      </c>
      <c r="C1523" s="197">
        <v>0</v>
      </c>
      <c r="D1523" s="197">
        <v>11062</v>
      </c>
      <c r="F1523" s="15"/>
    </row>
    <row r="1524" spans="1:6" hidden="1" outlineLevel="2" x14ac:dyDescent="0.25">
      <c r="A1524" s="196" t="s">
        <v>5048</v>
      </c>
      <c r="B1524" s="196" t="s">
        <v>5049</v>
      </c>
      <c r="C1524" s="197">
        <v>0</v>
      </c>
      <c r="D1524" s="197">
        <v>5221.78</v>
      </c>
      <c r="F1524" s="15"/>
    </row>
    <row r="1525" spans="1:6" hidden="1" outlineLevel="2" x14ac:dyDescent="0.25">
      <c r="A1525" s="196" t="s">
        <v>5050</v>
      </c>
      <c r="B1525" s="196" t="s">
        <v>5051</v>
      </c>
      <c r="C1525" s="197">
        <v>0</v>
      </c>
      <c r="D1525" s="197">
        <v>150</v>
      </c>
      <c r="F1525" s="15"/>
    </row>
    <row r="1526" spans="1:6" hidden="1" outlineLevel="2" x14ac:dyDescent="0.25">
      <c r="A1526" s="196" t="s">
        <v>5052</v>
      </c>
      <c r="B1526" s="196" t="s">
        <v>5053</v>
      </c>
      <c r="C1526" s="197">
        <v>0</v>
      </c>
      <c r="D1526" s="197">
        <v>3560.04</v>
      </c>
      <c r="F1526" s="15"/>
    </row>
    <row r="1527" spans="1:6" hidden="1" outlineLevel="2" x14ac:dyDescent="0.25">
      <c r="A1527" s="196" t="s">
        <v>5054</v>
      </c>
      <c r="B1527" s="196" t="s">
        <v>5055</v>
      </c>
      <c r="C1527" s="197">
        <v>0</v>
      </c>
      <c r="D1527" s="197">
        <v>10332</v>
      </c>
      <c r="F1527" s="15"/>
    </row>
    <row r="1528" spans="1:6" hidden="1" outlineLevel="2" x14ac:dyDescent="0.25">
      <c r="A1528" s="196" t="s">
        <v>5056</v>
      </c>
      <c r="B1528" s="196" t="s">
        <v>5057</v>
      </c>
      <c r="C1528" s="197">
        <v>0</v>
      </c>
      <c r="D1528" s="197">
        <v>5796.96</v>
      </c>
      <c r="F1528" s="15"/>
    </row>
    <row r="1529" spans="1:6" hidden="1" outlineLevel="2" x14ac:dyDescent="0.25">
      <c r="A1529" s="196" t="s">
        <v>5058</v>
      </c>
      <c r="B1529" s="196" t="s">
        <v>5059</v>
      </c>
      <c r="C1529" s="197">
        <v>0</v>
      </c>
      <c r="D1529" s="197">
        <v>400</v>
      </c>
      <c r="F1529" s="15"/>
    </row>
    <row r="1530" spans="1:6" hidden="1" outlineLevel="2" x14ac:dyDescent="0.25">
      <c r="A1530" s="196" t="s">
        <v>5060</v>
      </c>
      <c r="B1530" s="196" t="s">
        <v>5061</v>
      </c>
      <c r="C1530" s="197">
        <v>0</v>
      </c>
      <c r="D1530" s="197">
        <v>516.71</v>
      </c>
      <c r="F1530" s="15"/>
    </row>
    <row r="1531" spans="1:6" hidden="1" outlineLevel="2" x14ac:dyDescent="0.25">
      <c r="A1531" s="196" t="s">
        <v>5062</v>
      </c>
      <c r="B1531" s="196" t="s">
        <v>5063</v>
      </c>
      <c r="C1531" s="197">
        <v>0</v>
      </c>
      <c r="D1531" s="197">
        <v>2839.12</v>
      </c>
      <c r="F1531" s="15"/>
    </row>
    <row r="1532" spans="1:6" hidden="1" outlineLevel="2" x14ac:dyDescent="0.25">
      <c r="A1532" s="196" t="s">
        <v>5064</v>
      </c>
      <c r="B1532" s="196" t="s">
        <v>5065</v>
      </c>
      <c r="C1532" s="197">
        <v>0</v>
      </c>
      <c r="D1532" s="197">
        <v>1709.03</v>
      </c>
      <c r="F1532" s="15"/>
    </row>
    <row r="1533" spans="1:6" hidden="1" outlineLevel="2" x14ac:dyDescent="0.25">
      <c r="A1533" s="196" t="s">
        <v>5066</v>
      </c>
      <c r="B1533" s="196" t="s">
        <v>5067</v>
      </c>
      <c r="C1533" s="197">
        <v>0</v>
      </c>
      <c r="D1533" s="197">
        <v>897.28</v>
      </c>
      <c r="F1533" s="15"/>
    </row>
    <row r="1534" spans="1:6" hidden="1" outlineLevel="2" x14ac:dyDescent="0.25">
      <c r="A1534" s="196" t="s">
        <v>5068</v>
      </c>
      <c r="B1534" s="196" t="s">
        <v>5069</v>
      </c>
      <c r="C1534" s="197">
        <v>0</v>
      </c>
      <c r="D1534" s="197">
        <v>4758.6499999999996</v>
      </c>
      <c r="F1534" s="15"/>
    </row>
    <row r="1535" spans="1:6" hidden="1" outlineLevel="2" x14ac:dyDescent="0.25">
      <c r="A1535" s="196" t="s">
        <v>5070</v>
      </c>
      <c r="B1535" s="196" t="s">
        <v>5071</v>
      </c>
      <c r="C1535" s="197">
        <v>0</v>
      </c>
      <c r="D1535" s="197">
        <v>4660</v>
      </c>
      <c r="F1535" s="15"/>
    </row>
    <row r="1536" spans="1:6" hidden="1" outlineLevel="2" x14ac:dyDescent="0.25">
      <c r="A1536" s="196" t="s">
        <v>5072</v>
      </c>
      <c r="B1536" s="196" t="s">
        <v>5073</v>
      </c>
      <c r="C1536" s="197">
        <v>0</v>
      </c>
      <c r="D1536" s="197">
        <v>5394</v>
      </c>
      <c r="F1536" s="15"/>
    </row>
    <row r="1537" spans="1:6" hidden="1" outlineLevel="2" x14ac:dyDescent="0.25">
      <c r="A1537" s="196" t="s">
        <v>5074</v>
      </c>
      <c r="B1537" s="196" t="s">
        <v>5075</v>
      </c>
      <c r="C1537" s="197">
        <v>0</v>
      </c>
      <c r="D1537" s="197">
        <v>4422.07</v>
      </c>
      <c r="F1537" s="15"/>
    </row>
    <row r="1538" spans="1:6" hidden="1" outlineLevel="2" x14ac:dyDescent="0.25">
      <c r="A1538" s="196" t="s">
        <v>5076</v>
      </c>
      <c r="B1538" s="196" t="s">
        <v>5077</v>
      </c>
      <c r="C1538" s="197">
        <v>0</v>
      </c>
      <c r="D1538" s="197">
        <v>10040</v>
      </c>
      <c r="F1538" s="15"/>
    </row>
    <row r="1539" spans="1:6" hidden="1" outlineLevel="2" x14ac:dyDescent="0.25">
      <c r="A1539" s="196" t="s">
        <v>5078</v>
      </c>
      <c r="B1539" s="196" t="s">
        <v>5079</v>
      </c>
      <c r="C1539" s="197">
        <v>0</v>
      </c>
      <c r="D1539" s="197">
        <v>5195.4799999999996</v>
      </c>
      <c r="F1539" s="15"/>
    </row>
    <row r="1540" spans="1:6" hidden="1" outlineLevel="2" x14ac:dyDescent="0.25">
      <c r="A1540" s="196" t="s">
        <v>5080</v>
      </c>
      <c r="B1540" s="196" t="s">
        <v>5081</v>
      </c>
      <c r="C1540" s="197">
        <v>0</v>
      </c>
      <c r="D1540" s="197">
        <v>4339.7</v>
      </c>
      <c r="F1540" s="15"/>
    </row>
    <row r="1541" spans="1:6" hidden="1" outlineLevel="2" x14ac:dyDescent="0.25">
      <c r="A1541" s="196" t="s">
        <v>5082</v>
      </c>
      <c r="B1541" s="196" t="s">
        <v>5083</v>
      </c>
      <c r="C1541" s="197">
        <v>0</v>
      </c>
      <c r="D1541" s="197">
        <v>8847.2900000000009</v>
      </c>
      <c r="F1541" s="15"/>
    </row>
    <row r="1542" spans="1:6" hidden="1" outlineLevel="2" x14ac:dyDescent="0.25">
      <c r="A1542" s="196" t="s">
        <v>5084</v>
      </c>
      <c r="B1542" s="196" t="s">
        <v>5085</v>
      </c>
      <c r="C1542" s="197">
        <v>0</v>
      </c>
      <c r="D1542" s="197">
        <v>8475.82</v>
      </c>
      <c r="F1542" s="15"/>
    </row>
    <row r="1543" spans="1:6" hidden="1" outlineLevel="2" x14ac:dyDescent="0.25">
      <c r="A1543" s="196" t="s">
        <v>5086</v>
      </c>
      <c r="B1543" s="196" t="s">
        <v>5087</v>
      </c>
      <c r="C1543" s="197">
        <v>0</v>
      </c>
      <c r="D1543" s="197">
        <v>3992.41</v>
      </c>
      <c r="F1543" s="15"/>
    </row>
    <row r="1544" spans="1:6" hidden="1" outlineLevel="2" x14ac:dyDescent="0.25">
      <c r="A1544" s="196" t="s">
        <v>5088</v>
      </c>
      <c r="B1544" s="196" t="s">
        <v>5089</v>
      </c>
      <c r="C1544" s="197">
        <v>0</v>
      </c>
      <c r="D1544" s="197">
        <v>16771.66</v>
      </c>
      <c r="F1544" s="15"/>
    </row>
    <row r="1545" spans="1:6" hidden="1" outlineLevel="2" x14ac:dyDescent="0.25">
      <c r="A1545" s="196" t="s">
        <v>5090</v>
      </c>
      <c r="B1545" s="196" t="s">
        <v>5091</v>
      </c>
      <c r="C1545" s="197">
        <v>0</v>
      </c>
      <c r="D1545" s="197">
        <v>7473.08</v>
      </c>
      <c r="F1545" s="15"/>
    </row>
    <row r="1546" spans="1:6" hidden="1" outlineLevel="2" x14ac:dyDescent="0.25">
      <c r="A1546" s="196" t="s">
        <v>5092</v>
      </c>
      <c r="B1546" s="196" t="s">
        <v>5093</v>
      </c>
      <c r="C1546" s="197">
        <v>0</v>
      </c>
      <c r="D1546" s="197">
        <v>8942.26</v>
      </c>
      <c r="F1546" s="15"/>
    </row>
    <row r="1547" spans="1:6" hidden="1" outlineLevel="2" x14ac:dyDescent="0.25">
      <c r="A1547" s="196" t="s">
        <v>5094</v>
      </c>
      <c r="B1547" s="196" t="s">
        <v>5095</v>
      </c>
      <c r="C1547" s="197">
        <v>0</v>
      </c>
      <c r="D1547" s="197">
        <v>4260</v>
      </c>
      <c r="F1547" s="15"/>
    </row>
    <row r="1548" spans="1:6" hidden="1" outlineLevel="2" x14ac:dyDescent="0.25">
      <c r="A1548" s="196" t="s">
        <v>5096</v>
      </c>
      <c r="B1548" s="196" t="s">
        <v>1558</v>
      </c>
      <c r="C1548" s="197">
        <v>0</v>
      </c>
      <c r="D1548" s="197">
        <v>250</v>
      </c>
      <c r="F1548" s="15"/>
    </row>
    <row r="1549" spans="1:6" hidden="1" outlineLevel="2" x14ac:dyDescent="0.25">
      <c r="A1549" s="196" t="s">
        <v>5097</v>
      </c>
      <c r="B1549" s="196" t="s">
        <v>5098</v>
      </c>
      <c r="C1549" s="197">
        <v>0</v>
      </c>
      <c r="D1549" s="197">
        <v>32413.54</v>
      </c>
      <c r="F1549" s="15"/>
    </row>
    <row r="1550" spans="1:6" hidden="1" outlineLevel="2" x14ac:dyDescent="0.25">
      <c r="A1550" s="196" t="s">
        <v>5099</v>
      </c>
      <c r="B1550" s="196" t="s">
        <v>5100</v>
      </c>
      <c r="C1550" s="197">
        <v>0</v>
      </c>
      <c r="D1550" s="197">
        <v>11073</v>
      </c>
      <c r="F1550" s="15"/>
    </row>
    <row r="1551" spans="1:6" hidden="1" outlineLevel="2" x14ac:dyDescent="0.25">
      <c r="A1551" s="196" t="s">
        <v>5101</v>
      </c>
      <c r="B1551" s="196" t="s">
        <v>5102</v>
      </c>
      <c r="C1551" s="197">
        <v>0</v>
      </c>
      <c r="D1551" s="197">
        <v>2921.71</v>
      </c>
      <c r="F1551" s="15"/>
    </row>
    <row r="1552" spans="1:6" hidden="1" outlineLevel="2" x14ac:dyDescent="0.25">
      <c r="A1552" s="196" t="s">
        <v>5103</v>
      </c>
      <c r="B1552" s="196" t="s">
        <v>5104</v>
      </c>
      <c r="C1552" s="197">
        <v>0</v>
      </c>
      <c r="D1552" s="197">
        <v>886.56</v>
      </c>
      <c r="F1552" s="15"/>
    </row>
    <row r="1553" spans="1:6" hidden="1" outlineLevel="2" x14ac:dyDescent="0.25">
      <c r="A1553" s="196" t="s">
        <v>5105</v>
      </c>
      <c r="B1553" s="196" t="s">
        <v>5106</v>
      </c>
      <c r="C1553" s="197">
        <v>0</v>
      </c>
      <c r="D1553" s="197">
        <v>17695.07</v>
      </c>
      <c r="F1553" s="15"/>
    </row>
    <row r="1554" spans="1:6" hidden="1" outlineLevel="2" x14ac:dyDescent="0.25">
      <c r="A1554" s="196" t="s">
        <v>5107</v>
      </c>
      <c r="B1554" s="196" t="s">
        <v>5108</v>
      </c>
      <c r="C1554" s="197">
        <v>0</v>
      </c>
      <c r="D1554" s="197">
        <v>7294.61</v>
      </c>
      <c r="F1554" s="15"/>
    </row>
    <row r="1555" spans="1:6" hidden="1" outlineLevel="2" x14ac:dyDescent="0.25">
      <c r="A1555" s="196" t="s">
        <v>5109</v>
      </c>
      <c r="B1555" s="196" t="s">
        <v>5110</v>
      </c>
      <c r="C1555" s="197">
        <v>0</v>
      </c>
      <c r="D1555" s="197">
        <v>19239.18</v>
      </c>
      <c r="F1555" s="15"/>
    </row>
    <row r="1556" spans="1:6" hidden="1" outlineLevel="2" x14ac:dyDescent="0.25">
      <c r="A1556" s="196" t="s">
        <v>5111</v>
      </c>
      <c r="B1556" s="196" t="s">
        <v>5112</v>
      </c>
      <c r="C1556" s="197">
        <v>0</v>
      </c>
      <c r="D1556" s="197">
        <v>4787.6400000000003</v>
      </c>
      <c r="F1556" s="15"/>
    </row>
    <row r="1557" spans="1:6" hidden="1" outlineLevel="2" x14ac:dyDescent="0.25">
      <c r="A1557" s="196" t="s">
        <v>5113</v>
      </c>
      <c r="B1557" s="196" t="s">
        <v>5114</v>
      </c>
      <c r="C1557" s="197">
        <v>0</v>
      </c>
      <c r="D1557" s="197">
        <v>6075</v>
      </c>
      <c r="F1557" s="15"/>
    </row>
    <row r="1558" spans="1:6" hidden="1" outlineLevel="2" x14ac:dyDescent="0.25">
      <c r="A1558" s="196" t="s">
        <v>5115</v>
      </c>
      <c r="B1558" s="196" t="s">
        <v>5116</v>
      </c>
      <c r="C1558" s="197">
        <v>0</v>
      </c>
      <c r="D1558" s="197">
        <v>9495</v>
      </c>
      <c r="F1558" s="15"/>
    </row>
    <row r="1559" spans="1:6" hidden="1" outlineLevel="2" x14ac:dyDescent="0.25">
      <c r="A1559" s="196" t="s">
        <v>5117</v>
      </c>
      <c r="B1559" s="196" t="s">
        <v>5118</v>
      </c>
      <c r="C1559" s="197">
        <v>0</v>
      </c>
      <c r="D1559" s="197">
        <v>8962.5</v>
      </c>
      <c r="F1559" s="15"/>
    </row>
    <row r="1560" spans="1:6" hidden="1" outlineLevel="2" x14ac:dyDescent="0.25">
      <c r="A1560" s="196" t="s">
        <v>5119</v>
      </c>
      <c r="B1560" s="196" t="s">
        <v>5120</v>
      </c>
      <c r="C1560" s="197">
        <v>0</v>
      </c>
      <c r="D1560" s="197">
        <v>618.72</v>
      </c>
      <c r="F1560" s="15"/>
    </row>
    <row r="1561" spans="1:6" hidden="1" outlineLevel="2" x14ac:dyDescent="0.25">
      <c r="A1561" s="196" t="s">
        <v>5121</v>
      </c>
      <c r="B1561" s="196" t="s">
        <v>5122</v>
      </c>
      <c r="C1561" s="197">
        <v>0</v>
      </c>
      <c r="D1561" s="197">
        <v>3408</v>
      </c>
      <c r="F1561" s="15"/>
    </row>
    <row r="1562" spans="1:6" hidden="1" outlineLevel="2" x14ac:dyDescent="0.25">
      <c r="A1562" s="196" t="s">
        <v>5123</v>
      </c>
      <c r="B1562" s="196" t="s">
        <v>5124</v>
      </c>
      <c r="C1562" s="197">
        <v>0</v>
      </c>
      <c r="D1562" s="197">
        <v>7773</v>
      </c>
      <c r="F1562" s="15"/>
    </row>
    <row r="1563" spans="1:6" hidden="1" outlineLevel="2" x14ac:dyDescent="0.25">
      <c r="A1563" s="196" t="s">
        <v>5125</v>
      </c>
      <c r="B1563" s="196" t="s">
        <v>5126</v>
      </c>
      <c r="C1563" s="197">
        <v>0</v>
      </c>
      <c r="D1563" s="197">
        <v>3978</v>
      </c>
      <c r="F1563" s="15"/>
    </row>
    <row r="1564" spans="1:6" hidden="1" outlineLevel="2" x14ac:dyDescent="0.25">
      <c r="A1564" s="196" t="s">
        <v>5127</v>
      </c>
      <c r="B1564" s="196" t="s">
        <v>5128</v>
      </c>
      <c r="C1564" s="197">
        <v>0</v>
      </c>
      <c r="D1564" s="197">
        <v>8871.32</v>
      </c>
      <c r="F1564" s="15"/>
    </row>
    <row r="1565" spans="1:6" hidden="1" outlineLevel="2" x14ac:dyDescent="0.25">
      <c r="A1565" s="196" t="s">
        <v>5129</v>
      </c>
      <c r="B1565" s="196" t="s">
        <v>5130</v>
      </c>
      <c r="C1565" s="197">
        <v>0</v>
      </c>
      <c r="D1565" s="197">
        <v>9936.66</v>
      </c>
      <c r="F1565" s="15"/>
    </row>
    <row r="1566" spans="1:6" hidden="1" outlineLevel="2" x14ac:dyDescent="0.25">
      <c r="A1566" s="196" t="s">
        <v>5131</v>
      </c>
      <c r="B1566" s="196" t="s">
        <v>5132</v>
      </c>
      <c r="C1566" s="197">
        <v>0</v>
      </c>
      <c r="D1566" s="197">
        <v>2861.88</v>
      </c>
      <c r="F1566" s="15"/>
    </row>
    <row r="1567" spans="1:6" hidden="1" outlineLevel="2" x14ac:dyDescent="0.25">
      <c r="A1567" s="196" t="s">
        <v>5133</v>
      </c>
      <c r="B1567" s="196" t="s">
        <v>5134</v>
      </c>
      <c r="C1567" s="197">
        <v>0</v>
      </c>
      <c r="D1567" s="197">
        <v>5018.96</v>
      </c>
      <c r="F1567" s="15"/>
    </row>
    <row r="1568" spans="1:6" hidden="1" outlineLevel="2" x14ac:dyDescent="0.25">
      <c r="A1568" s="196" t="s">
        <v>5135</v>
      </c>
      <c r="B1568" s="196" t="s">
        <v>5136</v>
      </c>
      <c r="C1568" s="197">
        <v>0</v>
      </c>
      <c r="D1568" s="197">
        <v>8630</v>
      </c>
      <c r="F1568" s="15"/>
    </row>
    <row r="1569" spans="1:6" hidden="1" outlineLevel="2" x14ac:dyDescent="0.25">
      <c r="A1569" s="196" t="s">
        <v>5137</v>
      </c>
      <c r="B1569" s="196" t="s">
        <v>5138</v>
      </c>
      <c r="C1569" s="197">
        <v>0</v>
      </c>
      <c r="D1569" s="197">
        <v>774</v>
      </c>
      <c r="F1569" s="15"/>
    </row>
    <row r="1570" spans="1:6" hidden="1" outlineLevel="2" x14ac:dyDescent="0.25">
      <c r="A1570" s="196" t="s">
        <v>5139</v>
      </c>
      <c r="B1570" s="196" t="s">
        <v>5140</v>
      </c>
      <c r="C1570" s="197">
        <v>0</v>
      </c>
      <c r="D1570" s="197">
        <v>7283.88</v>
      </c>
      <c r="F1570" s="15"/>
    </row>
    <row r="1571" spans="1:6" hidden="1" outlineLevel="2" x14ac:dyDescent="0.25">
      <c r="A1571" s="196" t="s">
        <v>5141</v>
      </c>
      <c r="B1571" s="196" t="s">
        <v>4963</v>
      </c>
      <c r="C1571" s="197">
        <v>0</v>
      </c>
      <c r="D1571" s="197">
        <v>3340</v>
      </c>
      <c r="F1571" s="15"/>
    </row>
    <row r="1572" spans="1:6" hidden="1" outlineLevel="2" x14ac:dyDescent="0.25">
      <c r="A1572" s="196" t="s">
        <v>5142</v>
      </c>
      <c r="B1572" s="196" t="s">
        <v>5143</v>
      </c>
      <c r="C1572" s="197">
        <v>0</v>
      </c>
      <c r="D1572" s="197">
        <v>3340</v>
      </c>
      <c r="F1572" s="15"/>
    </row>
    <row r="1573" spans="1:6" hidden="1" outlineLevel="2" x14ac:dyDescent="0.25">
      <c r="A1573" s="196" t="s">
        <v>5144</v>
      </c>
      <c r="B1573" s="196" t="s">
        <v>5145</v>
      </c>
      <c r="C1573" s="197">
        <v>0</v>
      </c>
      <c r="D1573" s="197">
        <v>3823.51</v>
      </c>
      <c r="F1573" s="15"/>
    </row>
    <row r="1574" spans="1:6" hidden="1" outlineLevel="2" x14ac:dyDescent="0.25">
      <c r="A1574" s="196" t="s">
        <v>5146</v>
      </c>
      <c r="B1574" s="196" t="s">
        <v>5147</v>
      </c>
      <c r="C1574" s="197">
        <v>0</v>
      </c>
      <c r="D1574" s="197">
        <v>4872.07</v>
      </c>
      <c r="F1574" s="15"/>
    </row>
    <row r="1575" spans="1:6" hidden="1" outlineLevel="2" x14ac:dyDescent="0.25">
      <c r="A1575" s="196" t="s">
        <v>5148</v>
      </c>
      <c r="B1575" s="196" t="s">
        <v>5149</v>
      </c>
      <c r="C1575" s="197">
        <v>0</v>
      </c>
      <c r="D1575" s="197">
        <v>67139.600000000006</v>
      </c>
      <c r="F1575" s="15"/>
    </row>
    <row r="1576" spans="1:6" hidden="1" outlineLevel="2" x14ac:dyDescent="0.25">
      <c r="A1576" s="196" t="s">
        <v>5150</v>
      </c>
      <c r="B1576" s="196" t="s">
        <v>5151</v>
      </c>
      <c r="C1576" s="197">
        <v>0</v>
      </c>
      <c r="D1576" s="197">
        <v>4113.96</v>
      </c>
      <c r="F1576" s="15"/>
    </row>
    <row r="1577" spans="1:6" hidden="1" outlineLevel="2" x14ac:dyDescent="0.25">
      <c r="A1577" s="196" t="s">
        <v>5152</v>
      </c>
      <c r="B1577" s="196" t="s">
        <v>5153</v>
      </c>
      <c r="C1577" s="197">
        <v>0</v>
      </c>
      <c r="D1577" s="197">
        <v>2516.31</v>
      </c>
      <c r="F1577" s="15"/>
    </row>
    <row r="1578" spans="1:6" hidden="1" outlineLevel="2" x14ac:dyDescent="0.25">
      <c r="A1578" s="196" t="s">
        <v>5154</v>
      </c>
      <c r="B1578" s="196" t="s">
        <v>5155</v>
      </c>
      <c r="C1578" s="197">
        <v>0</v>
      </c>
      <c r="D1578" s="197">
        <v>4763.1099999999997</v>
      </c>
      <c r="F1578" s="15"/>
    </row>
    <row r="1579" spans="1:6" hidden="1" outlineLevel="2" x14ac:dyDescent="0.25">
      <c r="A1579" s="196" t="s">
        <v>5156</v>
      </c>
      <c r="B1579" s="196" t="s">
        <v>5157</v>
      </c>
      <c r="C1579" s="197">
        <v>0</v>
      </c>
      <c r="D1579" s="197">
        <v>26138.99</v>
      </c>
      <c r="F1579" s="15"/>
    </row>
    <row r="1580" spans="1:6" hidden="1" outlineLevel="2" x14ac:dyDescent="0.25">
      <c r="A1580" s="196" t="s">
        <v>5158</v>
      </c>
      <c r="B1580" s="196" t="s">
        <v>5159</v>
      </c>
      <c r="C1580" s="197">
        <v>0</v>
      </c>
      <c r="D1580" s="197">
        <v>4135.51</v>
      </c>
      <c r="F1580" s="15"/>
    </row>
    <row r="1581" spans="1:6" hidden="1" outlineLevel="2" x14ac:dyDescent="0.25">
      <c r="A1581" s="196" t="s">
        <v>5160</v>
      </c>
      <c r="B1581" s="196" t="s">
        <v>5161</v>
      </c>
      <c r="C1581" s="197">
        <v>0</v>
      </c>
      <c r="D1581" s="197">
        <v>3456.6</v>
      </c>
      <c r="F1581" s="15"/>
    </row>
    <row r="1582" spans="1:6" hidden="1" outlineLevel="2" x14ac:dyDescent="0.25">
      <c r="A1582" s="196" t="s">
        <v>5162</v>
      </c>
      <c r="B1582" s="196" t="s">
        <v>5163</v>
      </c>
      <c r="C1582" s="197">
        <v>0</v>
      </c>
      <c r="D1582" s="197">
        <v>1489.2</v>
      </c>
      <c r="F1582" s="15"/>
    </row>
    <row r="1583" spans="1:6" hidden="1" outlineLevel="2" x14ac:dyDescent="0.25">
      <c r="A1583" s="196" t="s">
        <v>5164</v>
      </c>
      <c r="B1583" s="196" t="s">
        <v>5165</v>
      </c>
      <c r="C1583" s="197">
        <v>0</v>
      </c>
      <c r="D1583" s="197">
        <v>1200</v>
      </c>
      <c r="F1583" s="15"/>
    </row>
    <row r="1584" spans="1:6" hidden="1" outlineLevel="2" x14ac:dyDescent="0.25">
      <c r="A1584" s="196" t="s">
        <v>5166</v>
      </c>
      <c r="B1584" s="196" t="s">
        <v>5167</v>
      </c>
      <c r="C1584" s="197">
        <v>0</v>
      </c>
      <c r="D1584" s="197">
        <v>27044</v>
      </c>
      <c r="F1584" s="15"/>
    </row>
    <row r="1585" spans="1:6" hidden="1" outlineLevel="2" x14ac:dyDescent="0.25">
      <c r="A1585" s="196" t="s">
        <v>5168</v>
      </c>
      <c r="B1585" s="196" t="s">
        <v>5169</v>
      </c>
      <c r="C1585" s="197">
        <v>0</v>
      </c>
      <c r="D1585" s="197">
        <v>3630</v>
      </c>
      <c r="F1585" s="15"/>
    </row>
    <row r="1586" spans="1:6" hidden="1" outlineLevel="2" x14ac:dyDescent="0.25">
      <c r="A1586" s="196" t="s">
        <v>5170</v>
      </c>
      <c r="B1586" s="196" t="s">
        <v>5171</v>
      </c>
      <c r="C1586" s="197">
        <v>0</v>
      </c>
      <c r="D1586" s="197">
        <v>19752</v>
      </c>
      <c r="F1586" s="15"/>
    </row>
    <row r="1587" spans="1:6" hidden="1" outlineLevel="2" x14ac:dyDescent="0.25">
      <c r="A1587" s="196" t="s">
        <v>5172</v>
      </c>
      <c r="B1587" s="196" t="s">
        <v>5173</v>
      </c>
      <c r="C1587" s="197">
        <v>0</v>
      </c>
      <c r="D1587" s="197">
        <v>16956.88</v>
      </c>
      <c r="F1587" s="15"/>
    </row>
    <row r="1588" spans="1:6" hidden="1" outlineLevel="2" x14ac:dyDescent="0.25">
      <c r="A1588" s="196" t="s">
        <v>5174</v>
      </c>
      <c r="B1588" s="196" t="s">
        <v>5175</v>
      </c>
      <c r="C1588" s="197">
        <v>0</v>
      </c>
      <c r="D1588" s="197">
        <v>5500.22</v>
      </c>
      <c r="F1588" s="15"/>
    </row>
    <row r="1589" spans="1:6" hidden="1" outlineLevel="2" x14ac:dyDescent="0.25">
      <c r="A1589" s="196" t="s">
        <v>5176</v>
      </c>
      <c r="B1589" s="196" t="s">
        <v>5177</v>
      </c>
      <c r="C1589" s="197">
        <v>0</v>
      </c>
      <c r="D1589" s="197">
        <v>404</v>
      </c>
      <c r="F1589" s="15"/>
    </row>
    <row r="1590" spans="1:6" hidden="1" outlineLevel="2" x14ac:dyDescent="0.25">
      <c r="A1590" s="196" t="s">
        <v>5178</v>
      </c>
      <c r="B1590" s="196" t="s">
        <v>5179</v>
      </c>
      <c r="C1590" s="197">
        <v>0</v>
      </c>
      <c r="D1590" s="197">
        <v>4138</v>
      </c>
      <c r="F1590" s="15"/>
    </row>
    <row r="1591" spans="1:6" hidden="1" outlineLevel="2" x14ac:dyDescent="0.25">
      <c r="A1591" s="196" t="s">
        <v>5180</v>
      </c>
      <c r="B1591" s="196" t="s">
        <v>5181</v>
      </c>
      <c r="C1591" s="197">
        <v>0</v>
      </c>
      <c r="D1591" s="197">
        <v>13027.48</v>
      </c>
      <c r="F1591" s="15"/>
    </row>
    <row r="1592" spans="1:6" hidden="1" outlineLevel="2" x14ac:dyDescent="0.25">
      <c r="A1592" s="196" t="s">
        <v>5182</v>
      </c>
      <c r="B1592" s="196" t="s">
        <v>5183</v>
      </c>
      <c r="C1592" s="197">
        <v>0</v>
      </c>
      <c r="D1592" s="197">
        <v>11934.96</v>
      </c>
      <c r="F1592" s="15"/>
    </row>
    <row r="1593" spans="1:6" hidden="1" outlineLevel="2" x14ac:dyDescent="0.25">
      <c r="A1593" s="196" t="s">
        <v>5184</v>
      </c>
      <c r="B1593" s="196" t="s">
        <v>5185</v>
      </c>
      <c r="C1593" s="197">
        <v>0</v>
      </c>
      <c r="D1593" s="197">
        <v>3967.88</v>
      </c>
      <c r="F1593" s="15"/>
    </row>
    <row r="1594" spans="1:6" hidden="1" outlineLevel="2" x14ac:dyDescent="0.25">
      <c r="A1594" s="196" t="s">
        <v>5186</v>
      </c>
      <c r="B1594" s="196" t="s">
        <v>5187</v>
      </c>
      <c r="C1594" s="197">
        <v>0</v>
      </c>
      <c r="D1594" s="197">
        <v>23640.1</v>
      </c>
      <c r="F1594" s="15"/>
    </row>
    <row r="1595" spans="1:6" hidden="1" outlineLevel="2" x14ac:dyDescent="0.25">
      <c r="A1595" s="196" t="s">
        <v>5188</v>
      </c>
      <c r="B1595" s="196" t="s">
        <v>5189</v>
      </c>
      <c r="C1595" s="197">
        <v>0</v>
      </c>
      <c r="D1595" s="197">
        <v>16265.7</v>
      </c>
      <c r="F1595" s="15"/>
    </row>
    <row r="1596" spans="1:6" hidden="1" outlineLevel="2" x14ac:dyDescent="0.25">
      <c r="A1596" s="196" t="s">
        <v>5190</v>
      </c>
      <c r="B1596" s="196" t="s">
        <v>5191</v>
      </c>
      <c r="C1596" s="197">
        <v>0</v>
      </c>
      <c r="D1596" s="197">
        <v>11418</v>
      </c>
      <c r="F1596" s="15"/>
    </row>
    <row r="1597" spans="1:6" hidden="1" outlineLevel="2" x14ac:dyDescent="0.25">
      <c r="A1597" s="196" t="s">
        <v>5192</v>
      </c>
      <c r="B1597" s="196" t="s">
        <v>5193</v>
      </c>
      <c r="C1597" s="197">
        <v>0</v>
      </c>
      <c r="D1597" s="197">
        <v>10919</v>
      </c>
      <c r="F1597" s="15"/>
    </row>
    <row r="1598" spans="1:6" hidden="1" outlineLevel="2" x14ac:dyDescent="0.25">
      <c r="A1598" s="196" t="s">
        <v>5194</v>
      </c>
      <c r="B1598" s="196" t="s">
        <v>5195</v>
      </c>
      <c r="C1598" s="197">
        <v>0</v>
      </c>
      <c r="D1598" s="197">
        <v>8785.6299999999992</v>
      </c>
      <c r="F1598" s="15"/>
    </row>
    <row r="1599" spans="1:6" hidden="1" outlineLevel="2" x14ac:dyDescent="0.25">
      <c r="A1599" s="196" t="s">
        <v>5196</v>
      </c>
      <c r="B1599" s="196" t="s">
        <v>5197</v>
      </c>
      <c r="C1599" s="197">
        <v>0</v>
      </c>
      <c r="D1599" s="197">
        <v>4110</v>
      </c>
      <c r="F1599" s="15"/>
    </row>
    <row r="1600" spans="1:6" hidden="1" outlineLevel="2" x14ac:dyDescent="0.25">
      <c r="A1600" s="196" t="s">
        <v>5198</v>
      </c>
      <c r="B1600" s="196" t="s">
        <v>5199</v>
      </c>
      <c r="C1600" s="197">
        <v>0</v>
      </c>
      <c r="D1600" s="197">
        <v>17042.14</v>
      </c>
      <c r="F1600" s="15"/>
    </row>
    <row r="1601" spans="1:6" hidden="1" outlineLevel="2" x14ac:dyDescent="0.25">
      <c r="A1601" s="196" t="s">
        <v>5200</v>
      </c>
      <c r="B1601" s="196" t="s">
        <v>5201</v>
      </c>
      <c r="C1601" s="197">
        <v>0</v>
      </c>
      <c r="D1601" s="197">
        <v>6244.28</v>
      </c>
      <c r="F1601" s="15"/>
    </row>
    <row r="1602" spans="1:6" hidden="1" outlineLevel="2" x14ac:dyDescent="0.25">
      <c r="A1602" s="196" t="s">
        <v>5202</v>
      </c>
      <c r="B1602" s="196" t="s">
        <v>5203</v>
      </c>
      <c r="C1602" s="197">
        <v>0</v>
      </c>
      <c r="D1602" s="197">
        <v>2761.44</v>
      </c>
      <c r="F1602" s="15"/>
    </row>
    <row r="1603" spans="1:6" hidden="1" outlineLevel="2" x14ac:dyDescent="0.25">
      <c r="A1603" s="196" t="s">
        <v>5204</v>
      </c>
      <c r="B1603" s="196" t="s">
        <v>5205</v>
      </c>
      <c r="C1603" s="197">
        <v>0</v>
      </c>
      <c r="D1603" s="197">
        <v>150</v>
      </c>
      <c r="F1603" s="15"/>
    </row>
    <row r="1604" spans="1:6" hidden="1" outlineLevel="2" x14ac:dyDescent="0.25">
      <c r="A1604" s="196" t="s">
        <v>5206</v>
      </c>
      <c r="B1604" s="196" t="s">
        <v>5207</v>
      </c>
      <c r="C1604" s="197">
        <v>0</v>
      </c>
      <c r="D1604" s="197">
        <v>5833.81</v>
      </c>
      <c r="F1604" s="15"/>
    </row>
    <row r="1605" spans="1:6" hidden="1" outlineLevel="2" x14ac:dyDescent="0.25">
      <c r="A1605" s="196" t="s">
        <v>5208</v>
      </c>
      <c r="B1605" s="196" t="s">
        <v>5209</v>
      </c>
      <c r="C1605" s="197">
        <v>0</v>
      </c>
      <c r="D1605" s="197">
        <v>7025.12</v>
      </c>
      <c r="F1605" s="15"/>
    </row>
    <row r="1606" spans="1:6" hidden="1" outlineLevel="2" x14ac:dyDescent="0.25">
      <c r="A1606" s="196" t="s">
        <v>5210</v>
      </c>
      <c r="B1606" s="196" t="s">
        <v>5211</v>
      </c>
      <c r="C1606" s="197">
        <v>0</v>
      </c>
      <c r="D1606" s="197">
        <v>7945.26</v>
      </c>
      <c r="F1606" s="15"/>
    </row>
    <row r="1607" spans="1:6" hidden="1" outlineLevel="2" x14ac:dyDescent="0.25">
      <c r="A1607" s="196" t="s">
        <v>5212</v>
      </c>
      <c r="B1607" s="196" t="s">
        <v>5213</v>
      </c>
      <c r="C1607" s="197">
        <v>0</v>
      </c>
      <c r="D1607" s="197">
        <v>2962.1</v>
      </c>
      <c r="F1607" s="15"/>
    </row>
    <row r="1608" spans="1:6" hidden="1" outlineLevel="2" x14ac:dyDescent="0.25">
      <c r="A1608" s="196" t="s">
        <v>5214</v>
      </c>
      <c r="B1608" s="196" t="s">
        <v>5215</v>
      </c>
      <c r="C1608" s="197">
        <v>0</v>
      </c>
      <c r="D1608" s="197">
        <v>10325.700000000001</v>
      </c>
      <c r="F1608" s="15"/>
    </row>
    <row r="1609" spans="1:6" hidden="1" outlineLevel="2" x14ac:dyDescent="0.25">
      <c r="A1609" s="196" t="s">
        <v>5216</v>
      </c>
      <c r="B1609" s="196" t="s">
        <v>5217</v>
      </c>
      <c r="C1609" s="197">
        <v>0</v>
      </c>
      <c r="D1609" s="197">
        <v>2932.1</v>
      </c>
      <c r="F1609" s="15"/>
    </row>
    <row r="1610" spans="1:6" hidden="1" outlineLevel="2" x14ac:dyDescent="0.25">
      <c r="A1610" s="196" t="s">
        <v>5218</v>
      </c>
      <c r="B1610" s="196" t="s">
        <v>5219</v>
      </c>
      <c r="C1610" s="197">
        <v>0</v>
      </c>
      <c r="D1610" s="197">
        <v>1600</v>
      </c>
      <c r="F1610" s="15"/>
    </row>
    <row r="1611" spans="1:6" hidden="1" outlineLevel="2" x14ac:dyDescent="0.25">
      <c r="A1611" s="196" t="s">
        <v>5220</v>
      </c>
      <c r="B1611" s="196" t="s">
        <v>5221</v>
      </c>
      <c r="C1611" s="197">
        <v>0</v>
      </c>
      <c r="D1611" s="197">
        <v>25677.18</v>
      </c>
      <c r="F1611" s="15"/>
    </row>
    <row r="1612" spans="1:6" hidden="1" outlineLevel="2" x14ac:dyDescent="0.25">
      <c r="A1612" s="196" t="s">
        <v>5222</v>
      </c>
      <c r="B1612" s="196" t="s">
        <v>5223</v>
      </c>
      <c r="C1612" s="197">
        <v>0</v>
      </c>
      <c r="D1612" s="197">
        <v>3710.04</v>
      </c>
      <c r="F1612" s="15"/>
    </row>
    <row r="1613" spans="1:6" hidden="1" outlineLevel="2" x14ac:dyDescent="0.25">
      <c r="A1613" s="196" t="s">
        <v>5224</v>
      </c>
      <c r="B1613" s="196" t="s">
        <v>5225</v>
      </c>
      <c r="C1613" s="197">
        <v>0</v>
      </c>
      <c r="D1613" s="197">
        <v>3274.8</v>
      </c>
      <c r="F1613" s="15"/>
    </row>
    <row r="1614" spans="1:6" hidden="1" outlineLevel="1" x14ac:dyDescent="0.25">
      <c r="A1614" s="196" t="s">
        <v>2074</v>
      </c>
      <c r="B1614" s="196" t="s">
        <v>2075</v>
      </c>
      <c r="C1614" s="197">
        <v>0</v>
      </c>
      <c r="D1614" s="197">
        <v>769745.27</v>
      </c>
      <c r="F1614" s="15"/>
    </row>
    <row r="1615" spans="1:6" hidden="1" outlineLevel="2" x14ac:dyDescent="0.25">
      <c r="A1615" s="196" t="s">
        <v>2076</v>
      </c>
      <c r="B1615" s="196" t="s">
        <v>2077</v>
      </c>
      <c r="C1615" s="197">
        <v>0</v>
      </c>
      <c r="D1615" s="197">
        <v>2216</v>
      </c>
      <c r="F1615" s="15"/>
    </row>
    <row r="1616" spans="1:6" hidden="1" outlineLevel="2" x14ac:dyDescent="0.25">
      <c r="A1616" s="196" t="s">
        <v>2078</v>
      </c>
      <c r="B1616" s="196" t="s">
        <v>2079</v>
      </c>
      <c r="C1616" s="198">
        <v>0</v>
      </c>
      <c r="D1616" s="198">
        <v>0</v>
      </c>
      <c r="F1616" s="15"/>
    </row>
    <row r="1617" spans="1:6" hidden="1" outlineLevel="2" x14ac:dyDescent="0.25">
      <c r="A1617" s="196" t="s">
        <v>2080</v>
      </c>
      <c r="B1617" s="196" t="s">
        <v>2081</v>
      </c>
      <c r="C1617" s="197">
        <v>0</v>
      </c>
      <c r="D1617" s="197">
        <v>30164</v>
      </c>
      <c r="F1617" s="15"/>
    </row>
    <row r="1618" spans="1:6" hidden="1" outlineLevel="2" x14ac:dyDescent="0.25">
      <c r="A1618" s="196" t="s">
        <v>5226</v>
      </c>
      <c r="B1618" s="196" t="s">
        <v>5227</v>
      </c>
      <c r="C1618" s="198">
        <v>0</v>
      </c>
      <c r="D1618" s="198">
        <v>0</v>
      </c>
      <c r="F1618" s="15"/>
    </row>
    <row r="1619" spans="1:6" hidden="1" outlineLevel="2" x14ac:dyDescent="0.25">
      <c r="A1619" s="196" t="s">
        <v>5228</v>
      </c>
      <c r="B1619" s="196" t="s">
        <v>5229</v>
      </c>
      <c r="C1619" s="198">
        <v>0</v>
      </c>
      <c r="D1619" s="198">
        <v>0</v>
      </c>
      <c r="F1619" s="15"/>
    </row>
    <row r="1620" spans="1:6" hidden="1" outlineLevel="2" x14ac:dyDescent="0.25">
      <c r="A1620" s="196" t="s">
        <v>2082</v>
      </c>
      <c r="B1620" s="196" t="s">
        <v>2083</v>
      </c>
      <c r="C1620" s="197">
        <v>0</v>
      </c>
      <c r="D1620" s="197">
        <v>2494</v>
      </c>
      <c r="F1620" s="15"/>
    </row>
    <row r="1621" spans="1:6" hidden="1" outlineLevel="2" x14ac:dyDescent="0.25">
      <c r="A1621" s="196" t="s">
        <v>2084</v>
      </c>
      <c r="B1621" s="196" t="s">
        <v>2085</v>
      </c>
      <c r="C1621" s="197">
        <v>0</v>
      </c>
      <c r="D1621" s="197">
        <v>11792</v>
      </c>
      <c r="F1621" s="15"/>
    </row>
    <row r="1622" spans="1:6" hidden="1" outlineLevel="2" x14ac:dyDescent="0.25">
      <c r="A1622" s="196" t="s">
        <v>2086</v>
      </c>
      <c r="B1622" s="196" t="s">
        <v>2087</v>
      </c>
      <c r="C1622" s="197">
        <v>0</v>
      </c>
      <c r="D1622" s="197">
        <v>1694</v>
      </c>
      <c r="F1622" s="15"/>
    </row>
    <row r="1623" spans="1:6" hidden="1" outlineLevel="2" x14ac:dyDescent="0.25">
      <c r="A1623" s="196" t="s">
        <v>5230</v>
      </c>
      <c r="B1623" s="196" t="s">
        <v>5231</v>
      </c>
      <c r="C1623" s="198">
        <v>0</v>
      </c>
      <c r="D1623" s="198">
        <v>0</v>
      </c>
      <c r="F1623" s="15"/>
    </row>
    <row r="1624" spans="1:6" hidden="1" outlineLevel="2" x14ac:dyDescent="0.25">
      <c r="A1624" s="196" t="s">
        <v>2088</v>
      </c>
      <c r="B1624" s="196" t="s">
        <v>2089</v>
      </c>
      <c r="C1624" s="197">
        <v>0</v>
      </c>
      <c r="D1624" s="197">
        <v>1694</v>
      </c>
      <c r="F1624" s="15"/>
    </row>
    <row r="1625" spans="1:6" hidden="1" outlineLevel="2" x14ac:dyDescent="0.25">
      <c r="A1625" s="196" t="s">
        <v>2090</v>
      </c>
      <c r="B1625" s="196" t="s">
        <v>2091</v>
      </c>
      <c r="C1625" s="197">
        <v>0</v>
      </c>
      <c r="D1625" s="197">
        <v>4530</v>
      </c>
      <c r="F1625" s="15"/>
    </row>
    <row r="1626" spans="1:6" hidden="1" outlineLevel="2" x14ac:dyDescent="0.25">
      <c r="A1626" s="196" t="s">
        <v>5232</v>
      </c>
      <c r="B1626" s="196" t="s">
        <v>5233</v>
      </c>
      <c r="C1626" s="197">
        <v>0</v>
      </c>
      <c r="D1626" s="197">
        <v>3335</v>
      </c>
      <c r="F1626" s="15"/>
    </row>
    <row r="1627" spans="1:6" hidden="1" outlineLevel="2" x14ac:dyDescent="0.25">
      <c r="A1627" s="196" t="s">
        <v>5234</v>
      </c>
      <c r="B1627" s="196" t="s">
        <v>5235</v>
      </c>
      <c r="C1627" s="197">
        <v>0</v>
      </c>
      <c r="D1627" s="197">
        <v>14011</v>
      </c>
      <c r="F1627" s="15"/>
    </row>
    <row r="1628" spans="1:6" hidden="1" outlineLevel="2" x14ac:dyDescent="0.25">
      <c r="A1628" s="196" t="s">
        <v>2092</v>
      </c>
      <c r="B1628" s="196" t="s">
        <v>2093</v>
      </c>
      <c r="C1628" s="197">
        <v>0</v>
      </c>
      <c r="D1628" s="197">
        <v>11089</v>
      </c>
      <c r="F1628" s="15"/>
    </row>
    <row r="1629" spans="1:6" hidden="1" outlineLevel="2" x14ac:dyDescent="0.25">
      <c r="A1629" s="196" t="s">
        <v>2094</v>
      </c>
      <c r="B1629" s="196" t="s">
        <v>2095</v>
      </c>
      <c r="C1629" s="197">
        <v>0</v>
      </c>
      <c r="D1629" s="197">
        <v>2300</v>
      </c>
      <c r="F1629" s="15"/>
    </row>
    <row r="1630" spans="1:6" hidden="1" outlineLevel="2" x14ac:dyDescent="0.25">
      <c r="A1630" s="196" t="s">
        <v>2096</v>
      </c>
      <c r="B1630" s="196" t="s">
        <v>2097</v>
      </c>
      <c r="C1630" s="197">
        <v>0</v>
      </c>
      <c r="D1630" s="197">
        <v>6343</v>
      </c>
      <c r="F1630" s="15"/>
    </row>
    <row r="1631" spans="1:6" hidden="1" outlineLevel="2" x14ac:dyDescent="0.25">
      <c r="A1631" s="196" t="s">
        <v>2098</v>
      </c>
      <c r="B1631" s="196" t="s">
        <v>2099</v>
      </c>
      <c r="C1631" s="197">
        <v>0</v>
      </c>
      <c r="D1631" s="197">
        <v>30616</v>
      </c>
      <c r="F1631" s="15"/>
    </row>
    <row r="1632" spans="1:6" hidden="1" outlineLevel="2" x14ac:dyDescent="0.25">
      <c r="A1632" s="196" t="s">
        <v>5236</v>
      </c>
      <c r="B1632" s="196" t="s">
        <v>3376</v>
      </c>
      <c r="C1632" s="197">
        <v>0</v>
      </c>
      <c r="D1632" s="197">
        <v>819</v>
      </c>
      <c r="F1632" s="15"/>
    </row>
    <row r="1633" spans="1:6" hidden="1" outlineLevel="2" x14ac:dyDescent="0.25">
      <c r="A1633" s="196" t="s">
        <v>5237</v>
      </c>
      <c r="B1633" s="196" t="s">
        <v>5238</v>
      </c>
      <c r="C1633" s="198">
        <v>0</v>
      </c>
      <c r="D1633" s="198">
        <v>0</v>
      </c>
      <c r="F1633" s="15"/>
    </row>
    <row r="1634" spans="1:6" hidden="1" outlineLevel="2" x14ac:dyDescent="0.25">
      <c r="A1634" s="196" t="s">
        <v>2100</v>
      </c>
      <c r="B1634" s="196" t="s">
        <v>2101</v>
      </c>
      <c r="C1634" s="197">
        <v>0</v>
      </c>
      <c r="D1634" s="197">
        <v>5010</v>
      </c>
      <c r="F1634" s="15"/>
    </row>
    <row r="1635" spans="1:6" hidden="1" outlineLevel="2" x14ac:dyDescent="0.25">
      <c r="A1635" s="196" t="s">
        <v>5239</v>
      </c>
      <c r="B1635" s="196" t="s">
        <v>5240</v>
      </c>
      <c r="C1635" s="197">
        <v>0</v>
      </c>
      <c r="D1635" s="197">
        <v>4914</v>
      </c>
      <c r="F1635" s="15"/>
    </row>
    <row r="1636" spans="1:6" hidden="1" outlineLevel="2" x14ac:dyDescent="0.25">
      <c r="A1636" s="196" t="s">
        <v>2102</v>
      </c>
      <c r="B1636" s="196" t="s">
        <v>2103</v>
      </c>
      <c r="C1636" s="197">
        <v>0</v>
      </c>
      <c r="D1636" s="197">
        <v>9662</v>
      </c>
      <c r="F1636" s="15"/>
    </row>
    <row r="1637" spans="1:6" hidden="1" outlineLevel="2" x14ac:dyDescent="0.25">
      <c r="A1637" s="196" t="s">
        <v>2104</v>
      </c>
      <c r="B1637" s="196" t="s">
        <v>2105</v>
      </c>
      <c r="C1637" s="197">
        <v>0</v>
      </c>
      <c r="D1637" s="197">
        <v>15000</v>
      </c>
      <c r="F1637" s="15"/>
    </row>
    <row r="1638" spans="1:6" hidden="1" outlineLevel="2" x14ac:dyDescent="0.25">
      <c r="A1638" s="196" t="s">
        <v>2106</v>
      </c>
      <c r="B1638" s="196" t="s">
        <v>2107</v>
      </c>
      <c r="C1638" s="198">
        <v>0</v>
      </c>
      <c r="D1638" s="198">
        <v>0</v>
      </c>
      <c r="F1638" s="15"/>
    </row>
    <row r="1639" spans="1:6" hidden="1" outlineLevel="2" x14ac:dyDescent="0.25">
      <c r="A1639" s="196" t="s">
        <v>2108</v>
      </c>
      <c r="B1639" s="196" t="s">
        <v>2109</v>
      </c>
      <c r="C1639" s="197">
        <v>0</v>
      </c>
      <c r="D1639" s="197">
        <v>4591</v>
      </c>
      <c r="F1639" s="15"/>
    </row>
    <row r="1640" spans="1:6" hidden="1" outlineLevel="2" x14ac:dyDescent="0.25">
      <c r="A1640" s="196" t="s">
        <v>5241</v>
      </c>
      <c r="B1640" s="196" t="s">
        <v>5242</v>
      </c>
      <c r="C1640" s="197">
        <v>0</v>
      </c>
      <c r="D1640" s="197">
        <v>1396</v>
      </c>
      <c r="F1640" s="15"/>
    </row>
    <row r="1641" spans="1:6" hidden="1" outlineLevel="2" x14ac:dyDescent="0.25">
      <c r="A1641" s="196" t="s">
        <v>2110</v>
      </c>
      <c r="B1641" s="196" t="s">
        <v>2111</v>
      </c>
      <c r="C1641" s="197">
        <v>0</v>
      </c>
      <c r="D1641" s="197">
        <v>998</v>
      </c>
      <c r="F1641" s="15"/>
    </row>
    <row r="1642" spans="1:6" hidden="1" outlineLevel="2" x14ac:dyDescent="0.25">
      <c r="A1642" s="196" t="s">
        <v>2112</v>
      </c>
      <c r="B1642" s="196" t="s">
        <v>2113</v>
      </c>
      <c r="C1642" s="197">
        <v>0</v>
      </c>
      <c r="D1642" s="197">
        <v>15688</v>
      </c>
      <c r="F1642" s="15"/>
    </row>
    <row r="1643" spans="1:6" hidden="1" outlineLevel="2" x14ac:dyDescent="0.25">
      <c r="A1643" s="196" t="s">
        <v>2114</v>
      </c>
      <c r="B1643" s="196" t="s">
        <v>2115</v>
      </c>
      <c r="C1643" s="198">
        <v>0</v>
      </c>
      <c r="D1643" s="198">
        <v>0</v>
      </c>
      <c r="F1643" s="15"/>
    </row>
    <row r="1644" spans="1:6" hidden="1" outlineLevel="2" x14ac:dyDescent="0.25">
      <c r="A1644" s="196" t="s">
        <v>2116</v>
      </c>
      <c r="B1644" s="196" t="s">
        <v>2117</v>
      </c>
      <c r="C1644" s="197">
        <v>0</v>
      </c>
      <c r="D1644" s="197">
        <v>17873</v>
      </c>
      <c r="F1644" s="15"/>
    </row>
    <row r="1645" spans="1:6" hidden="1" outlineLevel="2" x14ac:dyDescent="0.25">
      <c r="A1645" s="196" t="s">
        <v>5243</v>
      </c>
      <c r="B1645" s="196" t="s">
        <v>1230</v>
      </c>
      <c r="C1645" s="198">
        <v>0</v>
      </c>
      <c r="D1645" s="198">
        <v>0</v>
      </c>
      <c r="F1645" s="15"/>
    </row>
    <row r="1646" spans="1:6" hidden="1" outlineLevel="2" x14ac:dyDescent="0.25">
      <c r="A1646" s="196" t="s">
        <v>5244</v>
      </c>
      <c r="B1646" s="196" t="s">
        <v>5245</v>
      </c>
      <c r="C1646" s="198">
        <v>0</v>
      </c>
      <c r="D1646" s="198">
        <v>0</v>
      </c>
      <c r="F1646" s="15"/>
    </row>
    <row r="1647" spans="1:6" hidden="1" outlineLevel="2" x14ac:dyDescent="0.25">
      <c r="A1647" s="196" t="s">
        <v>2118</v>
      </c>
      <c r="B1647" s="196" t="s">
        <v>2119</v>
      </c>
      <c r="C1647" s="197">
        <v>0</v>
      </c>
      <c r="D1647" s="197">
        <v>1546</v>
      </c>
      <c r="F1647" s="15"/>
    </row>
    <row r="1648" spans="1:6" hidden="1" outlineLevel="2" x14ac:dyDescent="0.25">
      <c r="A1648" s="196" t="s">
        <v>2120</v>
      </c>
      <c r="B1648" s="196" t="s">
        <v>2121</v>
      </c>
      <c r="C1648" s="197">
        <v>0</v>
      </c>
      <c r="D1648" s="197">
        <v>19881</v>
      </c>
      <c r="F1648" s="15"/>
    </row>
    <row r="1649" spans="1:6" hidden="1" outlineLevel="2" x14ac:dyDescent="0.25">
      <c r="A1649" s="196" t="s">
        <v>2122</v>
      </c>
      <c r="B1649" s="196" t="s">
        <v>1908</v>
      </c>
      <c r="C1649" s="198">
        <v>0</v>
      </c>
      <c r="D1649" s="198">
        <v>0</v>
      </c>
      <c r="F1649" s="15"/>
    </row>
    <row r="1650" spans="1:6" hidden="1" outlineLevel="2" x14ac:dyDescent="0.25">
      <c r="A1650" s="196" t="s">
        <v>5246</v>
      </c>
      <c r="B1650" s="196" t="s">
        <v>5247</v>
      </c>
      <c r="C1650" s="197">
        <v>0</v>
      </c>
      <c r="D1650" s="197">
        <v>9773</v>
      </c>
      <c r="F1650" s="15"/>
    </row>
    <row r="1651" spans="1:6" hidden="1" outlineLevel="2" x14ac:dyDescent="0.25">
      <c r="A1651" s="196" t="s">
        <v>2123</v>
      </c>
      <c r="B1651" s="196" t="s">
        <v>2124</v>
      </c>
      <c r="C1651" s="197">
        <v>0</v>
      </c>
      <c r="D1651" s="197">
        <v>1417</v>
      </c>
      <c r="F1651" s="15"/>
    </row>
    <row r="1652" spans="1:6" hidden="1" outlineLevel="2" x14ac:dyDescent="0.25">
      <c r="A1652" s="196" t="s">
        <v>2125</v>
      </c>
      <c r="B1652" s="196" t="s">
        <v>2126</v>
      </c>
      <c r="C1652" s="197">
        <v>0</v>
      </c>
      <c r="D1652" s="197">
        <v>4880.3999999999996</v>
      </c>
      <c r="F1652" s="15"/>
    </row>
    <row r="1653" spans="1:6" hidden="1" outlineLevel="2" x14ac:dyDescent="0.25">
      <c r="A1653" s="196" t="s">
        <v>2127</v>
      </c>
      <c r="B1653" s="196" t="s">
        <v>2128</v>
      </c>
      <c r="C1653" s="198">
        <v>0</v>
      </c>
      <c r="D1653" s="198">
        <v>0</v>
      </c>
      <c r="F1653" s="15"/>
    </row>
    <row r="1654" spans="1:6" hidden="1" outlineLevel="2" x14ac:dyDescent="0.25">
      <c r="A1654" s="196" t="s">
        <v>5248</v>
      </c>
      <c r="B1654" s="196" t="s">
        <v>5249</v>
      </c>
      <c r="C1654" s="198">
        <v>0</v>
      </c>
      <c r="D1654" s="198">
        <v>0</v>
      </c>
      <c r="F1654" s="15"/>
    </row>
    <row r="1655" spans="1:6" hidden="1" outlineLevel="2" x14ac:dyDescent="0.25">
      <c r="A1655" s="196" t="s">
        <v>5250</v>
      </c>
      <c r="B1655" s="196" t="s">
        <v>5251</v>
      </c>
      <c r="C1655" s="198">
        <v>0</v>
      </c>
      <c r="D1655" s="198">
        <v>0</v>
      </c>
      <c r="F1655" s="15"/>
    </row>
    <row r="1656" spans="1:6" hidden="1" outlineLevel="2" x14ac:dyDescent="0.25">
      <c r="A1656" s="196" t="s">
        <v>2129</v>
      </c>
      <c r="B1656" s="196" t="s">
        <v>2130</v>
      </c>
      <c r="C1656" s="198">
        <v>0</v>
      </c>
      <c r="D1656" s="198">
        <v>0</v>
      </c>
      <c r="F1656" s="15"/>
    </row>
    <row r="1657" spans="1:6" hidden="1" outlineLevel="2" x14ac:dyDescent="0.25">
      <c r="A1657" s="196" t="s">
        <v>2131</v>
      </c>
      <c r="B1657" s="196" t="s">
        <v>2132</v>
      </c>
      <c r="C1657" s="197">
        <v>0</v>
      </c>
      <c r="D1657" s="197">
        <v>1245</v>
      </c>
      <c r="F1657" s="15"/>
    </row>
    <row r="1658" spans="1:6" hidden="1" outlineLevel="2" x14ac:dyDescent="0.25">
      <c r="A1658" s="196" t="s">
        <v>5252</v>
      </c>
      <c r="B1658" s="196" t="s">
        <v>2344</v>
      </c>
      <c r="C1658" s="198">
        <v>0</v>
      </c>
      <c r="D1658" s="198">
        <v>0</v>
      </c>
      <c r="F1658" s="15"/>
    </row>
    <row r="1659" spans="1:6" hidden="1" outlineLevel="2" x14ac:dyDescent="0.25">
      <c r="A1659" s="196" t="s">
        <v>5253</v>
      </c>
      <c r="B1659" s="196" t="s">
        <v>2346</v>
      </c>
      <c r="C1659" s="198">
        <v>0</v>
      </c>
      <c r="D1659" s="198">
        <v>0</v>
      </c>
      <c r="F1659" s="15"/>
    </row>
    <row r="1660" spans="1:6" hidden="1" outlineLevel="2" x14ac:dyDescent="0.25">
      <c r="A1660" s="196" t="s">
        <v>2133</v>
      </c>
      <c r="B1660" s="196" t="s">
        <v>2134</v>
      </c>
      <c r="C1660" s="197">
        <v>0</v>
      </c>
      <c r="D1660" s="197">
        <v>938</v>
      </c>
      <c r="F1660" s="15"/>
    </row>
    <row r="1661" spans="1:6" hidden="1" outlineLevel="2" x14ac:dyDescent="0.25">
      <c r="A1661" s="196" t="s">
        <v>5254</v>
      </c>
      <c r="B1661" s="196" t="s">
        <v>2860</v>
      </c>
      <c r="C1661" s="198">
        <v>0</v>
      </c>
      <c r="D1661" s="198">
        <v>0</v>
      </c>
      <c r="F1661" s="15"/>
    </row>
    <row r="1662" spans="1:6" hidden="1" outlineLevel="2" x14ac:dyDescent="0.25">
      <c r="A1662" s="196" t="s">
        <v>2135</v>
      </c>
      <c r="B1662" s="196" t="s">
        <v>2136</v>
      </c>
      <c r="C1662" s="197">
        <v>0</v>
      </c>
      <c r="D1662" s="197">
        <v>1297</v>
      </c>
      <c r="F1662" s="15"/>
    </row>
    <row r="1663" spans="1:6" hidden="1" outlineLevel="2" x14ac:dyDescent="0.25">
      <c r="A1663" s="196" t="s">
        <v>2137</v>
      </c>
      <c r="B1663" s="196" t="s">
        <v>2138</v>
      </c>
      <c r="C1663" s="197">
        <v>0</v>
      </c>
      <c r="D1663" s="197">
        <v>66288.5</v>
      </c>
      <c r="F1663" s="15"/>
    </row>
    <row r="1664" spans="1:6" hidden="1" outlineLevel="2" x14ac:dyDescent="0.25">
      <c r="A1664" s="196" t="s">
        <v>2139</v>
      </c>
      <c r="B1664" s="196" t="s">
        <v>2140</v>
      </c>
      <c r="C1664" s="197">
        <v>0</v>
      </c>
      <c r="D1664" s="197">
        <v>1212</v>
      </c>
      <c r="F1664" s="15"/>
    </row>
    <row r="1665" spans="1:6" hidden="1" outlineLevel="2" x14ac:dyDescent="0.25">
      <c r="A1665" s="196" t="s">
        <v>2141</v>
      </c>
      <c r="B1665" s="196" t="s">
        <v>2142</v>
      </c>
      <c r="C1665" s="197">
        <v>0</v>
      </c>
      <c r="D1665" s="197">
        <v>498</v>
      </c>
      <c r="F1665" s="15"/>
    </row>
    <row r="1666" spans="1:6" hidden="1" outlineLevel="2" x14ac:dyDescent="0.25">
      <c r="A1666" s="196" t="s">
        <v>2143</v>
      </c>
      <c r="B1666" s="196" t="s">
        <v>2144</v>
      </c>
      <c r="C1666" s="197">
        <v>0</v>
      </c>
      <c r="D1666" s="197">
        <v>700</v>
      </c>
      <c r="F1666" s="15"/>
    </row>
    <row r="1667" spans="1:6" hidden="1" outlineLevel="2" x14ac:dyDescent="0.25">
      <c r="A1667" s="196" t="s">
        <v>2145</v>
      </c>
      <c r="B1667" s="196" t="s">
        <v>2146</v>
      </c>
      <c r="C1667" s="197">
        <v>0</v>
      </c>
      <c r="D1667" s="197">
        <v>76478.06</v>
      </c>
      <c r="F1667" s="15"/>
    </row>
    <row r="1668" spans="1:6" hidden="1" outlineLevel="2" x14ac:dyDescent="0.25">
      <c r="A1668" s="196" t="s">
        <v>2147</v>
      </c>
      <c r="B1668" s="196" t="s">
        <v>2148</v>
      </c>
      <c r="C1668" s="197">
        <v>0</v>
      </c>
      <c r="D1668" s="197">
        <v>7936</v>
      </c>
      <c r="F1668" s="15"/>
    </row>
    <row r="1669" spans="1:6" hidden="1" outlineLevel="2" x14ac:dyDescent="0.25">
      <c r="A1669" s="196" t="s">
        <v>2149</v>
      </c>
      <c r="B1669" s="196" t="s">
        <v>2150</v>
      </c>
      <c r="C1669" s="197">
        <v>0</v>
      </c>
      <c r="D1669" s="197">
        <v>1395</v>
      </c>
      <c r="F1669" s="15"/>
    </row>
    <row r="1670" spans="1:6" hidden="1" outlineLevel="2" x14ac:dyDescent="0.25">
      <c r="A1670" s="196" t="s">
        <v>5255</v>
      </c>
      <c r="B1670" s="196" t="s">
        <v>5256</v>
      </c>
      <c r="C1670" s="198">
        <v>0</v>
      </c>
      <c r="D1670" s="198">
        <v>0</v>
      </c>
      <c r="F1670" s="15"/>
    </row>
    <row r="1671" spans="1:6" hidden="1" outlineLevel="2" x14ac:dyDescent="0.25">
      <c r="A1671" s="196" t="s">
        <v>2151</v>
      </c>
      <c r="B1671" s="196" t="s">
        <v>2152</v>
      </c>
      <c r="C1671" s="197">
        <v>0</v>
      </c>
      <c r="D1671" s="197">
        <v>598</v>
      </c>
      <c r="F1671" s="15"/>
    </row>
    <row r="1672" spans="1:6" hidden="1" outlineLevel="2" x14ac:dyDescent="0.25">
      <c r="A1672" s="196" t="s">
        <v>2153</v>
      </c>
      <c r="B1672" s="196" t="s">
        <v>2154</v>
      </c>
      <c r="C1672" s="197">
        <v>0</v>
      </c>
      <c r="D1672" s="197">
        <v>1694</v>
      </c>
      <c r="F1672" s="15"/>
    </row>
    <row r="1673" spans="1:6" hidden="1" outlineLevel="2" x14ac:dyDescent="0.25">
      <c r="A1673" s="196" t="s">
        <v>5257</v>
      </c>
      <c r="B1673" s="196" t="s">
        <v>2348</v>
      </c>
      <c r="C1673" s="198">
        <v>0</v>
      </c>
      <c r="D1673" s="198">
        <v>0</v>
      </c>
      <c r="F1673" s="15"/>
    </row>
    <row r="1674" spans="1:6" hidden="1" outlineLevel="2" x14ac:dyDescent="0.25">
      <c r="A1674" s="196" t="s">
        <v>2155</v>
      </c>
      <c r="B1674" s="196" t="s">
        <v>2156</v>
      </c>
      <c r="C1674" s="197">
        <v>0</v>
      </c>
      <c r="D1674" s="197">
        <v>498</v>
      </c>
      <c r="F1674" s="15"/>
    </row>
    <row r="1675" spans="1:6" hidden="1" outlineLevel="2" x14ac:dyDescent="0.25">
      <c r="A1675" s="196" t="s">
        <v>5258</v>
      </c>
      <c r="B1675" s="196" t="s">
        <v>2870</v>
      </c>
      <c r="C1675" s="198">
        <v>0</v>
      </c>
      <c r="D1675" s="198">
        <v>0</v>
      </c>
      <c r="F1675" s="15"/>
    </row>
    <row r="1676" spans="1:6" hidden="1" outlineLevel="2" x14ac:dyDescent="0.25">
      <c r="A1676" s="196" t="s">
        <v>2157</v>
      </c>
      <c r="B1676" s="196" t="s">
        <v>2158</v>
      </c>
      <c r="C1676" s="197">
        <v>0</v>
      </c>
      <c r="D1676" s="197">
        <v>1694</v>
      </c>
      <c r="F1676" s="15"/>
    </row>
    <row r="1677" spans="1:6" hidden="1" outlineLevel="2" x14ac:dyDescent="0.25">
      <c r="A1677" s="196" t="s">
        <v>2159</v>
      </c>
      <c r="B1677" s="196" t="s">
        <v>2160</v>
      </c>
      <c r="C1677" s="197">
        <v>0</v>
      </c>
      <c r="D1677" s="197">
        <v>5010</v>
      </c>
      <c r="F1677" s="15"/>
    </row>
    <row r="1678" spans="1:6" hidden="1" outlineLevel="2" x14ac:dyDescent="0.25">
      <c r="A1678" s="196" t="s">
        <v>5259</v>
      </c>
      <c r="B1678" s="196" t="s">
        <v>5260</v>
      </c>
      <c r="C1678" s="198">
        <v>0</v>
      </c>
      <c r="D1678" s="198">
        <v>0</v>
      </c>
      <c r="F1678" s="15"/>
    </row>
    <row r="1679" spans="1:6" hidden="1" outlineLevel="2" x14ac:dyDescent="0.25">
      <c r="A1679" s="196" t="s">
        <v>5261</v>
      </c>
      <c r="B1679" s="196" t="s">
        <v>5262</v>
      </c>
      <c r="C1679" s="198">
        <v>0</v>
      </c>
      <c r="D1679" s="198">
        <v>0</v>
      </c>
      <c r="F1679" s="15"/>
    </row>
    <row r="1680" spans="1:6" hidden="1" outlineLevel="2" x14ac:dyDescent="0.25">
      <c r="A1680" s="196" t="s">
        <v>2161</v>
      </c>
      <c r="B1680" s="196" t="s">
        <v>2162</v>
      </c>
      <c r="C1680" s="197">
        <v>0</v>
      </c>
      <c r="D1680" s="197">
        <v>8889.9</v>
      </c>
      <c r="F1680" s="15"/>
    </row>
    <row r="1681" spans="1:6" hidden="1" outlineLevel="2" x14ac:dyDescent="0.25">
      <c r="A1681" s="196" t="s">
        <v>2163</v>
      </c>
      <c r="B1681" s="196" t="s">
        <v>2164</v>
      </c>
      <c r="C1681" s="197">
        <v>0</v>
      </c>
      <c r="D1681" s="197">
        <v>2176</v>
      </c>
      <c r="F1681" s="15"/>
    </row>
    <row r="1682" spans="1:6" hidden="1" outlineLevel="2" x14ac:dyDescent="0.25">
      <c r="A1682" s="196" t="s">
        <v>5263</v>
      </c>
      <c r="B1682" s="196" t="s">
        <v>5264</v>
      </c>
      <c r="C1682" s="198">
        <v>0</v>
      </c>
      <c r="D1682" s="198">
        <v>0</v>
      </c>
      <c r="F1682" s="15"/>
    </row>
    <row r="1683" spans="1:6" hidden="1" outlineLevel="2" x14ac:dyDescent="0.25">
      <c r="A1683" s="196" t="s">
        <v>5265</v>
      </c>
      <c r="B1683" s="196" t="s">
        <v>5266</v>
      </c>
      <c r="C1683" s="198">
        <v>0</v>
      </c>
      <c r="D1683" s="198">
        <v>0</v>
      </c>
      <c r="F1683" s="15"/>
    </row>
    <row r="1684" spans="1:6" hidden="1" outlineLevel="2" x14ac:dyDescent="0.25">
      <c r="A1684" s="196" t="s">
        <v>5267</v>
      </c>
      <c r="B1684" s="196" t="s">
        <v>5268</v>
      </c>
      <c r="C1684" s="198">
        <v>0</v>
      </c>
      <c r="D1684" s="198">
        <v>0</v>
      </c>
      <c r="F1684" s="15"/>
    </row>
    <row r="1685" spans="1:6" hidden="1" outlineLevel="2" x14ac:dyDescent="0.25">
      <c r="A1685" s="196" t="s">
        <v>2165</v>
      </c>
      <c r="B1685" s="196" t="s">
        <v>1516</v>
      </c>
      <c r="C1685" s="197">
        <v>0</v>
      </c>
      <c r="D1685" s="197">
        <v>9224</v>
      </c>
      <c r="F1685" s="15"/>
    </row>
    <row r="1686" spans="1:6" hidden="1" outlineLevel="2" x14ac:dyDescent="0.25">
      <c r="A1686" s="196" t="s">
        <v>5269</v>
      </c>
      <c r="B1686" s="196" t="s">
        <v>5270</v>
      </c>
      <c r="C1686" s="198">
        <v>0</v>
      </c>
      <c r="D1686" s="198">
        <v>0</v>
      </c>
      <c r="F1686" s="15"/>
    </row>
    <row r="1687" spans="1:6" hidden="1" outlineLevel="2" x14ac:dyDescent="0.25">
      <c r="A1687" s="196" t="s">
        <v>5271</v>
      </c>
      <c r="B1687" s="196" t="s">
        <v>2879</v>
      </c>
      <c r="C1687" s="198">
        <v>0</v>
      </c>
      <c r="D1687" s="198">
        <v>0</v>
      </c>
      <c r="F1687" s="15"/>
    </row>
    <row r="1688" spans="1:6" hidden="1" outlineLevel="2" x14ac:dyDescent="0.25">
      <c r="A1688" s="196" t="s">
        <v>5272</v>
      </c>
      <c r="B1688" s="196" t="s">
        <v>2352</v>
      </c>
      <c r="C1688" s="198">
        <v>0</v>
      </c>
      <c r="D1688" s="198">
        <v>0</v>
      </c>
      <c r="F1688" s="15"/>
    </row>
    <row r="1689" spans="1:6" hidden="1" outlineLevel="2" x14ac:dyDescent="0.25">
      <c r="A1689" s="196" t="s">
        <v>5273</v>
      </c>
      <c r="B1689" s="196" t="s">
        <v>5274</v>
      </c>
      <c r="C1689" s="198">
        <v>0</v>
      </c>
      <c r="D1689" s="198">
        <v>0</v>
      </c>
      <c r="F1689" s="15"/>
    </row>
    <row r="1690" spans="1:6" hidden="1" outlineLevel="2" x14ac:dyDescent="0.25">
      <c r="A1690" s="196" t="s">
        <v>2166</v>
      </c>
      <c r="B1690" s="196" t="s">
        <v>2167</v>
      </c>
      <c r="C1690" s="197">
        <v>0</v>
      </c>
      <c r="D1690" s="197">
        <v>22443.25</v>
      </c>
      <c r="F1690" s="15"/>
    </row>
    <row r="1691" spans="1:6" hidden="1" outlineLevel="2" x14ac:dyDescent="0.25">
      <c r="A1691" s="196" t="s">
        <v>5275</v>
      </c>
      <c r="B1691" s="196" t="s">
        <v>5276</v>
      </c>
      <c r="C1691" s="197">
        <v>0</v>
      </c>
      <c r="D1691" s="197">
        <v>37449</v>
      </c>
      <c r="F1691" s="15"/>
    </row>
    <row r="1692" spans="1:6" hidden="1" outlineLevel="2" x14ac:dyDescent="0.25">
      <c r="A1692" s="196" t="s">
        <v>2168</v>
      </c>
      <c r="B1692" s="196" t="s">
        <v>2169</v>
      </c>
      <c r="C1692" s="197">
        <v>0</v>
      </c>
      <c r="D1692" s="197">
        <v>439</v>
      </c>
      <c r="F1692" s="15"/>
    </row>
    <row r="1693" spans="1:6" hidden="1" outlineLevel="2" x14ac:dyDescent="0.25">
      <c r="A1693" s="196" t="s">
        <v>5277</v>
      </c>
      <c r="B1693" s="196" t="s">
        <v>5278</v>
      </c>
      <c r="C1693" s="197">
        <v>0</v>
      </c>
      <c r="D1693" s="197">
        <v>18558</v>
      </c>
      <c r="F1693" s="15"/>
    </row>
    <row r="1694" spans="1:6" hidden="1" outlineLevel="2" x14ac:dyDescent="0.25">
      <c r="A1694" s="196" t="s">
        <v>5279</v>
      </c>
      <c r="B1694" s="196" t="s">
        <v>5280</v>
      </c>
      <c r="C1694" s="198">
        <v>0</v>
      </c>
      <c r="D1694" s="198">
        <v>0</v>
      </c>
      <c r="F1694" s="15"/>
    </row>
    <row r="1695" spans="1:6" hidden="1" outlineLevel="2" x14ac:dyDescent="0.25">
      <c r="A1695" s="196" t="s">
        <v>2170</v>
      </c>
      <c r="B1695" s="196" t="s">
        <v>2171</v>
      </c>
      <c r="C1695" s="198">
        <v>0</v>
      </c>
      <c r="D1695" s="198">
        <v>0</v>
      </c>
      <c r="F1695" s="15"/>
    </row>
    <row r="1696" spans="1:6" hidden="1" outlineLevel="2" x14ac:dyDescent="0.25">
      <c r="A1696" s="196" t="s">
        <v>2172</v>
      </c>
      <c r="B1696" s="196" t="s">
        <v>2173</v>
      </c>
      <c r="C1696" s="197">
        <v>0</v>
      </c>
      <c r="D1696" s="197">
        <v>1694</v>
      </c>
      <c r="F1696" s="15"/>
    </row>
    <row r="1697" spans="1:6" hidden="1" outlineLevel="2" x14ac:dyDescent="0.25">
      <c r="A1697" s="196" t="s">
        <v>2174</v>
      </c>
      <c r="B1697" s="196" t="s">
        <v>2175</v>
      </c>
      <c r="C1697" s="198">
        <v>0</v>
      </c>
      <c r="D1697" s="198">
        <v>0</v>
      </c>
      <c r="F1697" s="15"/>
    </row>
    <row r="1698" spans="1:6" hidden="1" outlineLevel="2" x14ac:dyDescent="0.25">
      <c r="A1698" s="196" t="s">
        <v>2176</v>
      </c>
      <c r="B1698" s="196" t="s">
        <v>2177</v>
      </c>
      <c r="C1698" s="197">
        <v>0</v>
      </c>
      <c r="D1698" s="197">
        <v>1863.4</v>
      </c>
      <c r="F1698" s="15"/>
    </row>
    <row r="1699" spans="1:6" hidden="1" outlineLevel="2" x14ac:dyDescent="0.25">
      <c r="A1699" s="196" t="s">
        <v>5281</v>
      </c>
      <c r="B1699" s="196" t="s">
        <v>5282</v>
      </c>
      <c r="C1699" s="198">
        <v>0</v>
      </c>
      <c r="D1699" s="198">
        <v>0</v>
      </c>
      <c r="F1699" s="15"/>
    </row>
    <row r="1700" spans="1:6" hidden="1" outlineLevel="2" x14ac:dyDescent="0.25">
      <c r="A1700" s="196" t="s">
        <v>5283</v>
      </c>
      <c r="B1700" s="196" t="s">
        <v>2358</v>
      </c>
      <c r="C1700" s="198">
        <v>0</v>
      </c>
      <c r="D1700" s="198">
        <v>0</v>
      </c>
      <c r="F1700" s="15"/>
    </row>
    <row r="1701" spans="1:6" hidden="1" outlineLevel="2" x14ac:dyDescent="0.25">
      <c r="A1701" s="196" t="s">
        <v>5284</v>
      </c>
      <c r="B1701" s="196" t="s">
        <v>5285</v>
      </c>
      <c r="C1701" s="198">
        <v>0</v>
      </c>
      <c r="D1701" s="198">
        <v>0</v>
      </c>
      <c r="F1701" s="15"/>
    </row>
    <row r="1702" spans="1:6" hidden="1" outlineLevel="2" x14ac:dyDescent="0.25">
      <c r="A1702" s="196" t="s">
        <v>2178</v>
      </c>
      <c r="B1702" s="196" t="s">
        <v>2179</v>
      </c>
      <c r="C1702" s="197">
        <v>0</v>
      </c>
      <c r="D1702" s="197">
        <v>4113</v>
      </c>
      <c r="F1702" s="15"/>
    </row>
    <row r="1703" spans="1:6" hidden="1" outlineLevel="2" x14ac:dyDescent="0.25">
      <c r="A1703" s="196" t="s">
        <v>2180</v>
      </c>
      <c r="B1703" s="196" t="s">
        <v>2181</v>
      </c>
      <c r="C1703" s="197">
        <v>0</v>
      </c>
      <c r="D1703" s="197">
        <v>2176</v>
      </c>
      <c r="F1703" s="15"/>
    </row>
    <row r="1704" spans="1:6" hidden="1" outlineLevel="2" x14ac:dyDescent="0.25">
      <c r="A1704" s="196" t="s">
        <v>5286</v>
      </c>
      <c r="B1704" s="196" t="s">
        <v>1602</v>
      </c>
      <c r="C1704" s="198">
        <v>0</v>
      </c>
      <c r="D1704" s="198">
        <v>0</v>
      </c>
      <c r="F1704" s="15"/>
    </row>
    <row r="1705" spans="1:6" hidden="1" outlineLevel="2" x14ac:dyDescent="0.25">
      <c r="A1705" s="196" t="s">
        <v>2182</v>
      </c>
      <c r="B1705" s="196" t="s">
        <v>2183</v>
      </c>
      <c r="C1705" s="197">
        <v>0</v>
      </c>
      <c r="D1705" s="197">
        <v>45290</v>
      </c>
      <c r="F1705" s="15"/>
    </row>
    <row r="1706" spans="1:6" hidden="1" outlineLevel="2" x14ac:dyDescent="0.25">
      <c r="A1706" s="196" t="s">
        <v>2184</v>
      </c>
      <c r="B1706" s="196" t="s">
        <v>2185</v>
      </c>
      <c r="C1706" s="197">
        <v>0</v>
      </c>
      <c r="D1706" s="197">
        <v>3832</v>
      </c>
      <c r="F1706" s="15"/>
    </row>
    <row r="1707" spans="1:6" hidden="1" outlineLevel="2" x14ac:dyDescent="0.25">
      <c r="A1707" s="196" t="s">
        <v>2186</v>
      </c>
      <c r="B1707" s="196" t="s">
        <v>2187</v>
      </c>
      <c r="C1707" s="198">
        <v>0</v>
      </c>
      <c r="D1707" s="198">
        <v>0</v>
      </c>
      <c r="F1707" s="15"/>
    </row>
    <row r="1708" spans="1:6" hidden="1" outlineLevel="2" x14ac:dyDescent="0.25">
      <c r="A1708" s="196" t="s">
        <v>2188</v>
      </c>
      <c r="B1708" s="196" t="s">
        <v>2189</v>
      </c>
      <c r="C1708" s="197">
        <v>0</v>
      </c>
      <c r="D1708" s="197">
        <v>9441</v>
      </c>
      <c r="F1708" s="15"/>
    </row>
    <row r="1709" spans="1:6" hidden="1" outlineLevel="2" x14ac:dyDescent="0.25">
      <c r="A1709" s="196" t="s">
        <v>2190</v>
      </c>
      <c r="B1709" s="196" t="s">
        <v>2191</v>
      </c>
      <c r="C1709" s="198">
        <v>0</v>
      </c>
      <c r="D1709" s="198">
        <v>0</v>
      </c>
      <c r="F1709" s="15"/>
    </row>
    <row r="1710" spans="1:6" hidden="1" outlineLevel="2" x14ac:dyDescent="0.25">
      <c r="A1710" s="196" t="s">
        <v>2192</v>
      </c>
      <c r="B1710" s="196" t="s">
        <v>2193</v>
      </c>
      <c r="C1710" s="198">
        <v>0</v>
      </c>
      <c r="D1710" s="198">
        <v>0</v>
      </c>
      <c r="F1710" s="15"/>
    </row>
    <row r="1711" spans="1:6" hidden="1" outlineLevel="2" x14ac:dyDescent="0.25">
      <c r="A1711" s="196" t="s">
        <v>2194</v>
      </c>
      <c r="B1711" s="196" t="s">
        <v>2195</v>
      </c>
      <c r="C1711" s="197">
        <v>0</v>
      </c>
      <c r="D1711" s="197">
        <v>980</v>
      </c>
      <c r="F1711" s="15"/>
    </row>
    <row r="1712" spans="1:6" hidden="1" outlineLevel="2" x14ac:dyDescent="0.25">
      <c r="A1712" s="196" t="s">
        <v>2196</v>
      </c>
      <c r="B1712" s="196" t="s">
        <v>2197</v>
      </c>
      <c r="C1712" s="197">
        <v>0</v>
      </c>
      <c r="D1712" s="197">
        <v>13805.2</v>
      </c>
      <c r="F1712" s="15"/>
    </row>
    <row r="1713" spans="1:6" hidden="1" outlineLevel="2" x14ac:dyDescent="0.25">
      <c r="A1713" s="196" t="s">
        <v>2198</v>
      </c>
      <c r="B1713" s="196" t="s">
        <v>2199</v>
      </c>
      <c r="C1713" s="197">
        <v>0</v>
      </c>
      <c r="D1713" s="197">
        <v>13012</v>
      </c>
      <c r="F1713" s="15"/>
    </row>
    <row r="1714" spans="1:6" hidden="1" outlineLevel="2" x14ac:dyDescent="0.25">
      <c r="A1714" s="196" t="s">
        <v>5287</v>
      </c>
      <c r="B1714" s="196" t="s">
        <v>2366</v>
      </c>
      <c r="C1714" s="198">
        <v>0</v>
      </c>
      <c r="D1714" s="198">
        <v>0</v>
      </c>
      <c r="F1714" s="15"/>
    </row>
    <row r="1715" spans="1:6" hidden="1" outlineLevel="2" x14ac:dyDescent="0.25">
      <c r="A1715" s="196" t="s">
        <v>2200</v>
      </c>
      <c r="B1715" s="196" t="s">
        <v>2201</v>
      </c>
      <c r="C1715" s="198">
        <v>0</v>
      </c>
      <c r="D1715" s="198">
        <v>0</v>
      </c>
      <c r="F1715" s="15"/>
    </row>
    <row r="1716" spans="1:6" hidden="1" outlineLevel="2" x14ac:dyDescent="0.25">
      <c r="A1716" s="196" t="s">
        <v>2202</v>
      </c>
      <c r="B1716" s="196" t="s">
        <v>2203</v>
      </c>
      <c r="C1716" s="197">
        <v>0</v>
      </c>
      <c r="D1716" s="197">
        <v>57229.26</v>
      </c>
      <c r="F1716" s="15"/>
    </row>
    <row r="1717" spans="1:6" hidden="1" outlineLevel="2" x14ac:dyDescent="0.25">
      <c r="A1717" s="196" t="s">
        <v>2204</v>
      </c>
      <c r="B1717" s="196" t="s">
        <v>2205</v>
      </c>
      <c r="C1717" s="197">
        <v>0</v>
      </c>
      <c r="D1717" s="197">
        <v>21553</v>
      </c>
      <c r="F1717" s="15"/>
    </row>
    <row r="1718" spans="1:6" hidden="1" outlineLevel="2" x14ac:dyDescent="0.25">
      <c r="A1718" s="196" t="s">
        <v>2206</v>
      </c>
      <c r="B1718" s="196" t="s">
        <v>2207</v>
      </c>
      <c r="C1718" s="197">
        <v>0</v>
      </c>
      <c r="D1718" s="197">
        <v>20894</v>
      </c>
      <c r="F1718" s="15"/>
    </row>
    <row r="1719" spans="1:6" hidden="1" outlineLevel="2" x14ac:dyDescent="0.25">
      <c r="A1719" s="196" t="s">
        <v>2208</v>
      </c>
      <c r="B1719" s="196" t="s">
        <v>2209</v>
      </c>
      <c r="C1719" s="197">
        <v>0</v>
      </c>
      <c r="D1719" s="197">
        <v>10694.4</v>
      </c>
      <c r="F1719" s="15"/>
    </row>
    <row r="1720" spans="1:6" hidden="1" outlineLevel="2" x14ac:dyDescent="0.25">
      <c r="A1720" s="196" t="s">
        <v>5288</v>
      </c>
      <c r="B1720" s="196" t="s">
        <v>5289</v>
      </c>
      <c r="C1720" s="198">
        <v>0</v>
      </c>
      <c r="D1720" s="198">
        <v>0</v>
      </c>
      <c r="F1720" s="15"/>
    </row>
    <row r="1721" spans="1:6" hidden="1" outlineLevel="2" x14ac:dyDescent="0.25">
      <c r="A1721" s="196" t="s">
        <v>2210</v>
      </c>
      <c r="B1721" s="196" t="s">
        <v>2211</v>
      </c>
      <c r="C1721" s="197">
        <v>0</v>
      </c>
      <c r="D1721" s="197">
        <v>5222</v>
      </c>
      <c r="F1721" s="15"/>
    </row>
    <row r="1722" spans="1:6" hidden="1" outlineLevel="2" x14ac:dyDescent="0.25">
      <c r="A1722" s="196" t="s">
        <v>2212</v>
      </c>
      <c r="B1722" s="196" t="s">
        <v>2213</v>
      </c>
      <c r="C1722" s="197">
        <v>0</v>
      </c>
      <c r="D1722" s="197">
        <v>12507</v>
      </c>
      <c r="F1722" s="15"/>
    </row>
    <row r="1723" spans="1:6" hidden="1" outlineLevel="2" x14ac:dyDescent="0.25">
      <c r="A1723" s="196" t="s">
        <v>5290</v>
      </c>
      <c r="B1723" s="196" t="s">
        <v>5291</v>
      </c>
      <c r="C1723" s="198">
        <v>0</v>
      </c>
      <c r="D1723" s="198">
        <v>0</v>
      </c>
      <c r="F1723" s="15"/>
    </row>
    <row r="1724" spans="1:6" hidden="1" outlineLevel="2" x14ac:dyDescent="0.25">
      <c r="A1724" s="196" t="s">
        <v>5292</v>
      </c>
      <c r="B1724" s="196" t="s">
        <v>5293</v>
      </c>
      <c r="C1724" s="198">
        <v>0</v>
      </c>
      <c r="D1724" s="198">
        <v>0</v>
      </c>
      <c r="F1724" s="15"/>
    </row>
    <row r="1725" spans="1:6" hidden="1" outlineLevel="2" x14ac:dyDescent="0.25">
      <c r="A1725" s="196" t="s">
        <v>5294</v>
      </c>
      <c r="B1725" s="196" t="s">
        <v>5295</v>
      </c>
      <c r="C1725" s="198">
        <v>0</v>
      </c>
      <c r="D1725" s="198">
        <v>0</v>
      </c>
      <c r="F1725" s="15"/>
    </row>
    <row r="1726" spans="1:6" hidden="1" outlineLevel="2" x14ac:dyDescent="0.25">
      <c r="A1726" s="196" t="s">
        <v>5296</v>
      </c>
      <c r="B1726" s="196" t="s">
        <v>5297</v>
      </c>
      <c r="C1726" s="198">
        <v>0</v>
      </c>
      <c r="D1726" s="198">
        <v>0</v>
      </c>
      <c r="F1726" s="15"/>
    </row>
    <row r="1727" spans="1:6" hidden="1" outlineLevel="2" x14ac:dyDescent="0.25">
      <c r="A1727" s="196" t="s">
        <v>2214</v>
      </c>
      <c r="B1727" s="196" t="s">
        <v>2215</v>
      </c>
      <c r="C1727" s="197">
        <v>0</v>
      </c>
      <c r="D1727" s="197">
        <v>498</v>
      </c>
      <c r="F1727" s="15"/>
    </row>
    <row r="1728" spans="1:6" hidden="1" outlineLevel="2" x14ac:dyDescent="0.25">
      <c r="A1728" s="196" t="s">
        <v>5298</v>
      </c>
      <c r="B1728" s="196" t="s">
        <v>5299</v>
      </c>
      <c r="C1728" s="198">
        <v>0</v>
      </c>
      <c r="D1728" s="198">
        <v>0</v>
      </c>
      <c r="F1728" s="15"/>
    </row>
    <row r="1729" spans="1:6" hidden="1" outlineLevel="2" x14ac:dyDescent="0.25">
      <c r="A1729" s="196" t="s">
        <v>2216</v>
      </c>
      <c r="B1729" s="196" t="s">
        <v>2217</v>
      </c>
      <c r="C1729" s="197">
        <v>0</v>
      </c>
      <c r="D1729" s="197">
        <v>28100</v>
      </c>
      <c r="F1729" s="15"/>
    </row>
    <row r="1730" spans="1:6" hidden="1" outlineLevel="2" x14ac:dyDescent="0.25">
      <c r="A1730" s="196" t="s">
        <v>2218</v>
      </c>
      <c r="B1730" s="196" t="s">
        <v>2219</v>
      </c>
      <c r="C1730" s="197">
        <v>0</v>
      </c>
      <c r="D1730" s="197">
        <v>14453.9</v>
      </c>
      <c r="F1730" s="15"/>
    </row>
    <row r="1731" spans="1:6" hidden="1" outlineLevel="1" x14ac:dyDescent="0.25">
      <c r="A1731" s="196" t="s">
        <v>2220</v>
      </c>
      <c r="B1731" s="196" t="s">
        <v>2221</v>
      </c>
      <c r="C1731" s="197">
        <v>0</v>
      </c>
      <c r="D1731" s="197">
        <v>1563899.2</v>
      </c>
      <c r="F1731" s="15"/>
    </row>
    <row r="1732" spans="1:6" hidden="1" outlineLevel="2" x14ac:dyDescent="0.25">
      <c r="A1732" s="196" t="s">
        <v>5300</v>
      </c>
      <c r="B1732" s="196" t="s">
        <v>5301</v>
      </c>
      <c r="C1732" s="197">
        <v>0</v>
      </c>
      <c r="D1732" s="197">
        <v>6469.5</v>
      </c>
      <c r="F1732" s="15"/>
    </row>
    <row r="1733" spans="1:6" hidden="1" outlineLevel="2" x14ac:dyDescent="0.25">
      <c r="A1733" s="196" t="s">
        <v>2222</v>
      </c>
      <c r="B1733" s="196" t="s">
        <v>2223</v>
      </c>
      <c r="C1733" s="197">
        <v>0</v>
      </c>
      <c r="D1733" s="197">
        <v>8179.4</v>
      </c>
      <c r="F1733" s="15"/>
    </row>
    <row r="1734" spans="1:6" hidden="1" outlineLevel="2" x14ac:dyDescent="0.25">
      <c r="A1734" s="196" t="s">
        <v>2224</v>
      </c>
      <c r="B1734" s="196" t="s">
        <v>2225</v>
      </c>
      <c r="C1734" s="197">
        <v>0</v>
      </c>
      <c r="D1734" s="197">
        <v>2741.8</v>
      </c>
      <c r="F1734" s="15"/>
    </row>
    <row r="1735" spans="1:6" hidden="1" outlineLevel="2" x14ac:dyDescent="0.25">
      <c r="A1735" s="196" t="s">
        <v>2226</v>
      </c>
      <c r="B1735" s="196" t="s">
        <v>2227</v>
      </c>
      <c r="C1735" s="197">
        <v>0</v>
      </c>
      <c r="D1735" s="197">
        <v>38690</v>
      </c>
      <c r="F1735" s="15"/>
    </row>
    <row r="1736" spans="1:6" hidden="1" outlineLevel="2" x14ac:dyDescent="0.25">
      <c r="A1736" s="196" t="s">
        <v>2228</v>
      </c>
      <c r="B1736" s="196" t="s">
        <v>2229</v>
      </c>
      <c r="C1736" s="197">
        <v>0</v>
      </c>
      <c r="D1736" s="197">
        <v>53021.8</v>
      </c>
      <c r="F1736" s="15"/>
    </row>
    <row r="1737" spans="1:6" hidden="1" outlineLevel="2" x14ac:dyDescent="0.25">
      <c r="A1737" s="196" t="s">
        <v>2230</v>
      </c>
      <c r="B1737" s="196" t="s">
        <v>2231</v>
      </c>
      <c r="C1737" s="197">
        <v>0</v>
      </c>
      <c r="D1737" s="197">
        <v>0</v>
      </c>
      <c r="F1737" s="15"/>
    </row>
    <row r="1738" spans="1:6" hidden="1" outlineLevel="2" x14ac:dyDescent="0.25">
      <c r="A1738" s="196" t="s">
        <v>2232</v>
      </c>
      <c r="B1738" s="196" t="s">
        <v>2233</v>
      </c>
      <c r="C1738" s="197">
        <v>0</v>
      </c>
      <c r="D1738" s="197">
        <v>42306.5</v>
      </c>
      <c r="F1738" s="15"/>
    </row>
    <row r="1739" spans="1:6" hidden="1" outlineLevel="2" x14ac:dyDescent="0.25">
      <c r="A1739" s="196" t="s">
        <v>5302</v>
      </c>
      <c r="B1739" s="196" t="s">
        <v>4561</v>
      </c>
      <c r="C1739" s="197">
        <v>0</v>
      </c>
      <c r="D1739" s="197">
        <v>0</v>
      </c>
      <c r="F1739" s="15"/>
    </row>
    <row r="1740" spans="1:6" hidden="1" outlineLevel="2" x14ac:dyDescent="0.25">
      <c r="A1740" s="196" t="s">
        <v>5303</v>
      </c>
      <c r="B1740" s="196" t="s">
        <v>5304</v>
      </c>
      <c r="C1740" s="197">
        <v>0</v>
      </c>
      <c r="D1740" s="197">
        <v>13121</v>
      </c>
      <c r="F1740" s="15"/>
    </row>
    <row r="1741" spans="1:6" hidden="1" outlineLevel="2" x14ac:dyDescent="0.25">
      <c r="A1741" s="196" t="s">
        <v>5305</v>
      </c>
      <c r="B1741" s="196" t="s">
        <v>5306</v>
      </c>
      <c r="C1741" s="198">
        <v>0</v>
      </c>
      <c r="D1741" s="198">
        <v>0</v>
      </c>
      <c r="F1741" s="15"/>
    </row>
    <row r="1742" spans="1:6" hidden="1" outlineLevel="2" x14ac:dyDescent="0.25">
      <c r="A1742" s="196" t="s">
        <v>2234</v>
      </c>
      <c r="B1742" s="196" t="s">
        <v>2235</v>
      </c>
      <c r="C1742" s="197">
        <v>0</v>
      </c>
      <c r="D1742" s="197">
        <v>15415</v>
      </c>
      <c r="F1742" s="15"/>
    </row>
    <row r="1743" spans="1:6" hidden="1" outlineLevel="2" x14ac:dyDescent="0.25">
      <c r="A1743" s="196" t="s">
        <v>2236</v>
      </c>
      <c r="B1743" s="196" t="s">
        <v>2237</v>
      </c>
      <c r="C1743" s="197">
        <v>0</v>
      </c>
      <c r="D1743" s="197">
        <v>5691</v>
      </c>
      <c r="F1743" s="15"/>
    </row>
    <row r="1744" spans="1:6" hidden="1" outlineLevel="2" x14ac:dyDescent="0.25">
      <c r="A1744" s="196" t="s">
        <v>5307</v>
      </c>
      <c r="B1744" s="196" t="s">
        <v>866</v>
      </c>
      <c r="C1744" s="197">
        <v>0</v>
      </c>
      <c r="D1744" s="197">
        <v>1533</v>
      </c>
      <c r="F1744" s="15"/>
    </row>
    <row r="1745" spans="1:6" hidden="1" outlineLevel="2" x14ac:dyDescent="0.25">
      <c r="A1745" s="196" t="s">
        <v>5308</v>
      </c>
      <c r="B1745" s="196" t="s">
        <v>872</v>
      </c>
      <c r="C1745" s="197">
        <v>0</v>
      </c>
      <c r="D1745" s="197">
        <v>1953</v>
      </c>
      <c r="F1745" s="15"/>
    </row>
    <row r="1746" spans="1:6" hidden="1" outlineLevel="2" x14ac:dyDescent="0.25">
      <c r="A1746" s="196" t="s">
        <v>5309</v>
      </c>
      <c r="B1746" s="196" t="s">
        <v>884</v>
      </c>
      <c r="C1746" s="197">
        <v>0</v>
      </c>
      <c r="D1746" s="197">
        <v>2105</v>
      </c>
      <c r="F1746" s="15"/>
    </row>
    <row r="1747" spans="1:6" hidden="1" outlineLevel="2" x14ac:dyDescent="0.25">
      <c r="A1747" s="196" t="s">
        <v>5310</v>
      </c>
      <c r="B1747" s="196" t="s">
        <v>886</v>
      </c>
      <c r="C1747" s="197">
        <v>0</v>
      </c>
      <c r="D1747" s="197">
        <v>5930</v>
      </c>
      <c r="F1747" s="15"/>
    </row>
    <row r="1748" spans="1:6" hidden="1" outlineLevel="2" x14ac:dyDescent="0.25">
      <c r="A1748" s="196" t="s">
        <v>5311</v>
      </c>
      <c r="B1748" s="196" t="s">
        <v>5312</v>
      </c>
      <c r="C1748" s="197">
        <v>0</v>
      </c>
      <c r="D1748" s="197">
        <v>3318.7</v>
      </c>
      <c r="F1748" s="15"/>
    </row>
    <row r="1749" spans="1:6" hidden="1" outlineLevel="2" x14ac:dyDescent="0.25">
      <c r="A1749" s="196" t="s">
        <v>5313</v>
      </c>
      <c r="B1749" s="196" t="s">
        <v>892</v>
      </c>
      <c r="C1749" s="197">
        <v>0</v>
      </c>
      <c r="D1749" s="197">
        <v>1953</v>
      </c>
      <c r="F1749" s="15"/>
    </row>
    <row r="1750" spans="1:6" hidden="1" outlineLevel="2" x14ac:dyDescent="0.25">
      <c r="A1750" s="196" t="s">
        <v>2238</v>
      </c>
      <c r="B1750" s="196" t="s">
        <v>2239</v>
      </c>
      <c r="C1750" s="197">
        <v>0</v>
      </c>
      <c r="D1750" s="197">
        <v>4829</v>
      </c>
      <c r="F1750" s="15"/>
    </row>
    <row r="1751" spans="1:6" hidden="1" outlineLevel="2" x14ac:dyDescent="0.25">
      <c r="A1751" s="196" t="s">
        <v>2240</v>
      </c>
      <c r="B1751" s="196" t="s">
        <v>2241</v>
      </c>
      <c r="C1751" s="197">
        <v>0</v>
      </c>
      <c r="D1751" s="197">
        <v>11266.2</v>
      </c>
      <c r="F1751" s="15"/>
    </row>
    <row r="1752" spans="1:6" hidden="1" outlineLevel="2" x14ac:dyDescent="0.25">
      <c r="A1752" s="196" t="s">
        <v>2242</v>
      </c>
      <c r="B1752" s="196" t="s">
        <v>2243</v>
      </c>
      <c r="C1752" s="197">
        <v>0</v>
      </c>
      <c r="D1752" s="197">
        <v>106749.2</v>
      </c>
      <c r="F1752" s="15"/>
    </row>
    <row r="1753" spans="1:6" hidden="1" outlineLevel="2" x14ac:dyDescent="0.25">
      <c r="A1753" s="196" t="s">
        <v>5314</v>
      </c>
      <c r="B1753" s="196" t="s">
        <v>898</v>
      </c>
      <c r="C1753" s="197">
        <v>0</v>
      </c>
      <c r="D1753" s="197">
        <v>5173</v>
      </c>
      <c r="F1753" s="15"/>
    </row>
    <row r="1754" spans="1:6" hidden="1" outlineLevel="2" x14ac:dyDescent="0.25">
      <c r="A1754" s="196" t="s">
        <v>5315</v>
      </c>
      <c r="B1754" s="196" t="s">
        <v>5316</v>
      </c>
      <c r="C1754" s="197">
        <v>0</v>
      </c>
      <c r="D1754" s="197">
        <v>1822.8</v>
      </c>
      <c r="F1754" s="15"/>
    </row>
    <row r="1755" spans="1:6" hidden="1" outlineLevel="2" x14ac:dyDescent="0.25">
      <c r="A1755" s="196" t="s">
        <v>5317</v>
      </c>
      <c r="B1755" s="196" t="s">
        <v>5318</v>
      </c>
      <c r="C1755" s="197">
        <v>0</v>
      </c>
      <c r="D1755" s="197">
        <v>2967</v>
      </c>
      <c r="F1755" s="15"/>
    </row>
    <row r="1756" spans="1:6" hidden="1" outlineLevel="2" x14ac:dyDescent="0.25">
      <c r="A1756" s="196" t="s">
        <v>5319</v>
      </c>
      <c r="B1756" s="196" t="s">
        <v>5320</v>
      </c>
      <c r="C1756" s="197">
        <v>0</v>
      </c>
      <c r="D1756" s="197">
        <v>10619</v>
      </c>
      <c r="F1756" s="15"/>
    </row>
    <row r="1757" spans="1:6" hidden="1" outlineLevel="2" x14ac:dyDescent="0.25">
      <c r="A1757" s="196" t="s">
        <v>2244</v>
      </c>
      <c r="B1757" s="196" t="s">
        <v>2245</v>
      </c>
      <c r="C1757" s="197">
        <v>0</v>
      </c>
      <c r="D1757" s="197">
        <v>11814</v>
      </c>
      <c r="F1757" s="15"/>
    </row>
    <row r="1758" spans="1:6" hidden="1" outlineLevel="2" x14ac:dyDescent="0.25">
      <c r="A1758" s="196" t="s">
        <v>2246</v>
      </c>
      <c r="B1758" s="196" t="s">
        <v>2247</v>
      </c>
      <c r="C1758" s="197">
        <v>0</v>
      </c>
      <c r="D1758" s="197">
        <v>10040</v>
      </c>
      <c r="F1758" s="15"/>
    </row>
    <row r="1759" spans="1:6" hidden="1" outlineLevel="2" x14ac:dyDescent="0.25">
      <c r="A1759" s="196" t="s">
        <v>5321</v>
      </c>
      <c r="B1759" s="196" t="s">
        <v>5322</v>
      </c>
      <c r="C1759" s="197">
        <v>0</v>
      </c>
      <c r="D1759" s="197">
        <v>2485</v>
      </c>
      <c r="F1759" s="15"/>
    </row>
    <row r="1760" spans="1:6" hidden="1" outlineLevel="2" x14ac:dyDescent="0.25">
      <c r="A1760" s="196" t="s">
        <v>2248</v>
      </c>
      <c r="B1760" s="196" t="s">
        <v>2249</v>
      </c>
      <c r="C1760" s="197">
        <v>0</v>
      </c>
      <c r="D1760" s="197">
        <v>13612</v>
      </c>
      <c r="F1760" s="15"/>
    </row>
    <row r="1761" spans="1:6" hidden="1" outlineLevel="2" x14ac:dyDescent="0.25">
      <c r="A1761" s="196" t="s">
        <v>5323</v>
      </c>
      <c r="B1761" s="196" t="s">
        <v>5324</v>
      </c>
      <c r="C1761" s="197">
        <v>0</v>
      </c>
      <c r="D1761" s="197">
        <v>14160</v>
      </c>
      <c r="F1761" s="15"/>
    </row>
    <row r="1762" spans="1:6" hidden="1" outlineLevel="2" x14ac:dyDescent="0.25">
      <c r="A1762" s="196" t="s">
        <v>2250</v>
      </c>
      <c r="B1762" s="196" t="s">
        <v>2251</v>
      </c>
      <c r="C1762" s="197">
        <v>0</v>
      </c>
      <c r="D1762" s="197">
        <v>1437</v>
      </c>
      <c r="F1762" s="15"/>
    </row>
    <row r="1763" spans="1:6" hidden="1" outlineLevel="2" x14ac:dyDescent="0.25">
      <c r="A1763" s="196" t="s">
        <v>2252</v>
      </c>
      <c r="B1763" s="196" t="s">
        <v>2251</v>
      </c>
      <c r="C1763" s="198">
        <v>0</v>
      </c>
      <c r="D1763" s="198">
        <v>0</v>
      </c>
      <c r="F1763" s="15"/>
    </row>
    <row r="1764" spans="1:6" hidden="1" outlineLevel="2" x14ac:dyDescent="0.25">
      <c r="A1764" s="196" t="s">
        <v>2253</v>
      </c>
      <c r="B1764" s="196" t="s">
        <v>2254</v>
      </c>
      <c r="C1764" s="197">
        <v>0</v>
      </c>
      <c r="D1764" s="197">
        <v>6427</v>
      </c>
      <c r="F1764" s="15"/>
    </row>
    <row r="1765" spans="1:6" hidden="1" outlineLevel="2" x14ac:dyDescent="0.25">
      <c r="A1765" s="196" t="s">
        <v>2255</v>
      </c>
      <c r="B1765" s="196" t="s">
        <v>2251</v>
      </c>
      <c r="C1765" s="198">
        <v>0</v>
      </c>
      <c r="D1765" s="198">
        <v>0</v>
      </c>
      <c r="F1765" s="15"/>
    </row>
    <row r="1766" spans="1:6" hidden="1" outlineLevel="2" x14ac:dyDescent="0.25">
      <c r="A1766" s="196" t="s">
        <v>2256</v>
      </c>
      <c r="B1766" s="196" t="s">
        <v>2257</v>
      </c>
      <c r="C1766" s="197">
        <v>0</v>
      </c>
      <c r="D1766" s="197">
        <v>21060</v>
      </c>
      <c r="F1766" s="15"/>
    </row>
    <row r="1767" spans="1:6" hidden="1" outlineLevel="2" x14ac:dyDescent="0.25">
      <c r="A1767" s="196" t="s">
        <v>5325</v>
      </c>
      <c r="B1767" s="196" t="s">
        <v>5326</v>
      </c>
      <c r="C1767" s="197">
        <v>0</v>
      </c>
      <c r="D1767" s="197">
        <v>7371</v>
      </c>
      <c r="F1767" s="15"/>
    </row>
    <row r="1768" spans="1:6" hidden="1" outlineLevel="2" x14ac:dyDescent="0.25">
      <c r="A1768" s="196" t="s">
        <v>5327</v>
      </c>
      <c r="B1768" s="196" t="s">
        <v>5328</v>
      </c>
      <c r="C1768" s="197">
        <v>0</v>
      </c>
      <c r="D1768" s="197">
        <v>10500</v>
      </c>
      <c r="F1768" s="15"/>
    </row>
    <row r="1769" spans="1:6" hidden="1" outlineLevel="2" x14ac:dyDescent="0.25">
      <c r="A1769" s="196" t="s">
        <v>5329</v>
      </c>
      <c r="B1769" s="196" t="s">
        <v>5330</v>
      </c>
      <c r="C1769" s="197">
        <v>0</v>
      </c>
      <c r="D1769" s="197">
        <v>3500</v>
      </c>
      <c r="F1769" s="15"/>
    </row>
    <row r="1770" spans="1:6" hidden="1" outlineLevel="2" x14ac:dyDescent="0.25">
      <c r="A1770" s="196" t="s">
        <v>2258</v>
      </c>
      <c r="B1770" s="196" t="s">
        <v>2259</v>
      </c>
      <c r="C1770" s="198">
        <v>0</v>
      </c>
      <c r="D1770" s="198">
        <v>0</v>
      </c>
      <c r="F1770" s="15"/>
    </row>
    <row r="1771" spans="1:6" hidden="1" outlineLevel="2" x14ac:dyDescent="0.25">
      <c r="A1771" s="196" t="s">
        <v>5331</v>
      </c>
      <c r="B1771" s="196" t="s">
        <v>5332</v>
      </c>
      <c r="C1771" s="197">
        <v>0</v>
      </c>
      <c r="D1771" s="197">
        <v>3992</v>
      </c>
      <c r="F1771" s="15"/>
    </row>
    <row r="1772" spans="1:6" hidden="1" outlineLevel="2" x14ac:dyDescent="0.25">
      <c r="A1772" s="196" t="s">
        <v>2260</v>
      </c>
      <c r="B1772" s="196" t="s">
        <v>2261</v>
      </c>
      <c r="C1772" s="198">
        <v>0</v>
      </c>
      <c r="D1772" s="198">
        <v>0</v>
      </c>
      <c r="F1772" s="15"/>
    </row>
    <row r="1773" spans="1:6" hidden="1" outlineLevel="2" x14ac:dyDescent="0.25">
      <c r="A1773" s="196" t="s">
        <v>5333</v>
      </c>
      <c r="B1773" s="196" t="s">
        <v>950</v>
      </c>
      <c r="C1773" s="197">
        <v>0</v>
      </c>
      <c r="D1773" s="197">
        <v>2105</v>
      </c>
      <c r="F1773" s="15"/>
    </row>
    <row r="1774" spans="1:6" hidden="1" outlineLevel="2" x14ac:dyDescent="0.25">
      <c r="A1774" s="196" t="s">
        <v>2262</v>
      </c>
      <c r="B1774" s="196" t="s">
        <v>2263</v>
      </c>
      <c r="C1774" s="197">
        <v>0</v>
      </c>
      <c r="D1774" s="197">
        <v>3702.1</v>
      </c>
      <c r="F1774" s="15"/>
    </row>
    <row r="1775" spans="1:6" hidden="1" outlineLevel="2" x14ac:dyDescent="0.25">
      <c r="A1775" s="196" t="s">
        <v>2264</v>
      </c>
      <c r="B1775" s="196" t="s">
        <v>2265</v>
      </c>
      <c r="C1775" s="198">
        <v>0</v>
      </c>
      <c r="D1775" s="198">
        <v>0</v>
      </c>
      <c r="F1775" s="15"/>
    </row>
    <row r="1776" spans="1:6" hidden="1" outlineLevel="2" x14ac:dyDescent="0.25">
      <c r="A1776" s="196" t="s">
        <v>5334</v>
      </c>
      <c r="B1776" s="196" t="s">
        <v>5335</v>
      </c>
      <c r="C1776" s="198">
        <v>0</v>
      </c>
      <c r="D1776" s="198">
        <v>0</v>
      </c>
      <c r="F1776" s="15"/>
    </row>
    <row r="1777" spans="1:6" hidden="1" outlineLevel="2" x14ac:dyDescent="0.25">
      <c r="A1777" s="196" t="s">
        <v>5336</v>
      </c>
      <c r="B1777" s="196" t="s">
        <v>3090</v>
      </c>
      <c r="C1777" s="197">
        <v>0</v>
      </c>
      <c r="D1777" s="197">
        <v>1953</v>
      </c>
      <c r="F1777" s="15"/>
    </row>
    <row r="1778" spans="1:6" hidden="1" outlineLevel="2" x14ac:dyDescent="0.25">
      <c r="A1778" s="196" t="s">
        <v>2266</v>
      </c>
      <c r="B1778" s="196" t="s">
        <v>2267</v>
      </c>
      <c r="C1778" s="197">
        <v>0</v>
      </c>
      <c r="D1778" s="197">
        <v>114017</v>
      </c>
      <c r="F1778" s="15"/>
    </row>
    <row r="1779" spans="1:6" hidden="1" outlineLevel="2" x14ac:dyDescent="0.25">
      <c r="A1779" s="196" t="s">
        <v>5337</v>
      </c>
      <c r="B1779" s="196" t="s">
        <v>5338</v>
      </c>
      <c r="C1779" s="197">
        <v>0</v>
      </c>
      <c r="D1779" s="197">
        <v>3041</v>
      </c>
      <c r="F1779" s="15"/>
    </row>
    <row r="1780" spans="1:6" hidden="1" outlineLevel="2" x14ac:dyDescent="0.25">
      <c r="A1780" s="196" t="s">
        <v>2268</v>
      </c>
      <c r="B1780" s="196" t="s">
        <v>2007</v>
      </c>
      <c r="C1780" s="198">
        <v>0</v>
      </c>
      <c r="D1780" s="198">
        <v>0</v>
      </c>
      <c r="F1780" s="15"/>
    </row>
    <row r="1781" spans="1:6" hidden="1" outlineLevel="2" x14ac:dyDescent="0.25">
      <c r="A1781" s="196" t="s">
        <v>2269</v>
      </c>
      <c r="B1781" s="196" t="s">
        <v>2270</v>
      </c>
      <c r="C1781" s="197">
        <v>0</v>
      </c>
      <c r="D1781" s="197">
        <v>677</v>
      </c>
      <c r="F1781" s="15"/>
    </row>
    <row r="1782" spans="1:6" hidden="1" outlineLevel="2" x14ac:dyDescent="0.25">
      <c r="A1782" s="196" t="s">
        <v>5339</v>
      </c>
      <c r="B1782" s="196" t="s">
        <v>968</v>
      </c>
      <c r="C1782" s="197">
        <v>0</v>
      </c>
      <c r="D1782" s="197">
        <v>2896.1</v>
      </c>
      <c r="F1782" s="15"/>
    </row>
    <row r="1783" spans="1:6" hidden="1" outlineLevel="2" x14ac:dyDescent="0.25">
      <c r="A1783" s="196" t="s">
        <v>5340</v>
      </c>
      <c r="B1783" s="196" t="s">
        <v>4799</v>
      </c>
      <c r="C1783" s="197">
        <v>0</v>
      </c>
      <c r="D1783" s="197">
        <v>4970</v>
      </c>
      <c r="F1783" s="15"/>
    </row>
    <row r="1784" spans="1:6" hidden="1" outlineLevel="2" x14ac:dyDescent="0.25">
      <c r="A1784" s="196" t="s">
        <v>5341</v>
      </c>
      <c r="B1784" s="196" t="s">
        <v>4799</v>
      </c>
      <c r="C1784" s="197">
        <v>0</v>
      </c>
      <c r="D1784" s="197">
        <v>2485</v>
      </c>
      <c r="F1784" s="15"/>
    </row>
    <row r="1785" spans="1:6" hidden="1" outlineLevel="2" x14ac:dyDescent="0.25">
      <c r="A1785" s="196" t="s">
        <v>2271</v>
      </c>
      <c r="B1785" s="196" t="s">
        <v>2272</v>
      </c>
      <c r="C1785" s="197">
        <v>0</v>
      </c>
      <c r="D1785" s="197">
        <v>3507</v>
      </c>
      <c r="F1785" s="15"/>
    </row>
    <row r="1786" spans="1:6" hidden="1" outlineLevel="2" x14ac:dyDescent="0.25">
      <c r="A1786" s="196" t="s">
        <v>5342</v>
      </c>
      <c r="B1786" s="196" t="s">
        <v>974</v>
      </c>
      <c r="C1786" s="197">
        <v>0</v>
      </c>
      <c r="D1786" s="197">
        <v>1953</v>
      </c>
      <c r="F1786" s="15"/>
    </row>
    <row r="1787" spans="1:6" hidden="1" outlineLevel="2" x14ac:dyDescent="0.25">
      <c r="A1787" s="196" t="s">
        <v>2273</v>
      </c>
      <c r="B1787" s="196" t="s">
        <v>2274</v>
      </c>
      <c r="C1787" s="197">
        <v>0</v>
      </c>
      <c r="D1787" s="197">
        <v>3507</v>
      </c>
      <c r="F1787" s="15"/>
    </row>
    <row r="1788" spans="1:6" hidden="1" outlineLevel="2" x14ac:dyDescent="0.25">
      <c r="A1788" s="196" t="s">
        <v>2275</v>
      </c>
      <c r="B1788" s="196" t="s">
        <v>2276</v>
      </c>
      <c r="C1788" s="197">
        <v>0</v>
      </c>
      <c r="D1788" s="197">
        <v>3467</v>
      </c>
      <c r="F1788" s="15"/>
    </row>
    <row r="1789" spans="1:6" hidden="1" outlineLevel="2" x14ac:dyDescent="0.25">
      <c r="A1789" s="196" t="s">
        <v>5343</v>
      </c>
      <c r="B1789" s="196" t="s">
        <v>988</v>
      </c>
      <c r="C1789" s="197">
        <v>0</v>
      </c>
      <c r="D1789" s="197">
        <v>2009</v>
      </c>
      <c r="F1789" s="15"/>
    </row>
    <row r="1790" spans="1:6" hidden="1" outlineLevel="2" x14ac:dyDescent="0.25">
      <c r="A1790" s="196" t="s">
        <v>2277</v>
      </c>
      <c r="B1790" s="196" t="s">
        <v>2278</v>
      </c>
      <c r="C1790" s="197">
        <v>0</v>
      </c>
      <c r="D1790" s="197">
        <v>60566.2</v>
      </c>
      <c r="F1790" s="15"/>
    </row>
    <row r="1791" spans="1:6" hidden="1" outlineLevel="2" x14ac:dyDescent="0.25">
      <c r="A1791" s="196" t="s">
        <v>5344</v>
      </c>
      <c r="B1791" s="196" t="s">
        <v>5345</v>
      </c>
      <c r="C1791" s="197">
        <v>0</v>
      </c>
      <c r="D1791" s="197">
        <v>11016</v>
      </c>
      <c r="F1791" s="15"/>
    </row>
    <row r="1792" spans="1:6" hidden="1" outlineLevel="2" x14ac:dyDescent="0.25">
      <c r="A1792" s="196" t="s">
        <v>5346</v>
      </c>
      <c r="B1792" s="196" t="s">
        <v>990</v>
      </c>
      <c r="C1792" s="197">
        <v>0</v>
      </c>
      <c r="D1792" s="197">
        <v>1533</v>
      </c>
      <c r="F1792" s="15"/>
    </row>
    <row r="1793" spans="1:6" hidden="1" outlineLevel="2" x14ac:dyDescent="0.25">
      <c r="A1793" s="196" t="s">
        <v>5347</v>
      </c>
      <c r="B1793" s="196" t="s">
        <v>5348</v>
      </c>
      <c r="C1793" s="197">
        <v>0</v>
      </c>
      <c r="D1793" s="197">
        <v>638</v>
      </c>
      <c r="F1793" s="15"/>
    </row>
    <row r="1794" spans="1:6" hidden="1" outlineLevel="2" x14ac:dyDescent="0.25">
      <c r="A1794" s="196" t="s">
        <v>5349</v>
      </c>
      <c r="B1794" s="196" t="s">
        <v>992</v>
      </c>
      <c r="C1794" s="197">
        <v>0</v>
      </c>
      <c r="D1794" s="197">
        <v>1953</v>
      </c>
      <c r="F1794" s="15"/>
    </row>
    <row r="1795" spans="1:6" hidden="1" outlineLevel="2" x14ac:dyDescent="0.25">
      <c r="A1795" s="196" t="s">
        <v>2279</v>
      </c>
      <c r="B1795" s="196" t="s">
        <v>2280</v>
      </c>
      <c r="C1795" s="197">
        <v>0</v>
      </c>
      <c r="D1795" s="197">
        <v>320</v>
      </c>
      <c r="F1795" s="15"/>
    </row>
    <row r="1796" spans="1:6" hidden="1" outlineLevel="2" x14ac:dyDescent="0.25">
      <c r="A1796" s="196" t="s">
        <v>2281</v>
      </c>
      <c r="B1796" s="196" t="s">
        <v>2282</v>
      </c>
      <c r="C1796" s="197">
        <v>0</v>
      </c>
      <c r="D1796" s="197">
        <v>3507</v>
      </c>
      <c r="F1796" s="15"/>
    </row>
    <row r="1797" spans="1:6" hidden="1" outlineLevel="2" x14ac:dyDescent="0.25">
      <c r="A1797" s="196" t="s">
        <v>2283</v>
      </c>
      <c r="B1797" s="196" t="s">
        <v>2284</v>
      </c>
      <c r="C1797" s="197">
        <v>0</v>
      </c>
      <c r="D1797" s="197">
        <v>6387</v>
      </c>
      <c r="F1797" s="15"/>
    </row>
    <row r="1798" spans="1:6" hidden="1" outlineLevel="2" x14ac:dyDescent="0.25">
      <c r="A1798" s="196" t="s">
        <v>2285</v>
      </c>
      <c r="B1798" s="196" t="s">
        <v>2286</v>
      </c>
      <c r="C1798" s="197">
        <v>0</v>
      </c>
      <c r="D1798" s="197">
        <v>4666.2</v>
      </c>
      <c r="F1798" s="15"/>
    </row>
    <row r="1799" spans="1:6" hidden="1" outlineLevel="2" x14ac:dyDescent="0.25">
      <c r="A1799" s="196" t="s">
        <v>5350</v>
      </c>
      <c r="B1799" s="196" t="s">
        <v>5351</v>
      </c>
      <c r="C1799" s="197">
        <v>0</v>
      </c>
      <c r="D1799" s="197">
        <v>3276</v>
      </c>
      <c r="F1799" s="15"/>
    </row>
    <row r="1800" spans="1:6" hidden="1" outlineLevel="2" x14ac:dyDescent="0.25">
      <c r="A1800" s="196" t="s">
        <v>5352</v>
      </c>
      <c r="B1800" s="196" t="s">
        <v>5353</v>
      </c>
      <c r="C1800" s="197">
        <v>0</v>
      </c>
      <c r="D1800" s="197">
        <v>2409</v>
      </c>
      <c r="F1800" s="15"/>
    </row>
    <row r="1801" spans="1:6" hidden="1" outlineLevel="2" x14ac:dyDescent="0.25">
      <c r="A1801" s="196" t="s">
        <v>2287</v>
      </c>
      <c r="B1801" s="196" t="s">
        <v>2288</v>
      </c>
      <c r="C1801" s="197">
        <v>0</v>
      </c>
      <c r="D1801" s="197">
        <v>3618</v>
      </c>
      <c r="F1801" s="15"/>
    </row>
    <row r="1802" spans="1:6" hidden="1" outlineLevel="2" x14ac:dyDescent="0.25">
      <c r="A1802" s="196" t="s">
        <v>2289</v>
      </c>
      <c r="B1802" s="196" t="s">
        <v>2290</v>
      </c>
      <c r="C1802" s="197">
        <v>0</v>
      </c>
      <c r="D1802" s="197">
        <v>121</v>
      </c>
      <c r="F1802" s="15"/>
    </row>
    <row r="1803" spans="1:6" hidden="1" outlineLevel="2" x14ac:dyDescent="0.25">
      <c r="A1803" s="196" t="s">
        <v>2291</v>
      </c>
      <c r="B1803" s="196" t="s">
        <v>2292</v>
      </c>
      <c r="C1803" s="197">
        <v>0</v>
      </c>
      <c r="D1803" s="197">
        <v>2928.9</v>
      </c>
      <c r="F1803" s="15"/>
    </row>
    <row r="1804" spans="1:6" hidden="1" outlineLevel="2" x14ac:dyDescent="0.25">
      <c r="A1804" s="196" t="s">
        <v>2293</v>
      </c>
      <c r="B1804" s="196" t="s">
        <v>2294</v>
      </c>
      <c r="C1804" s="197">
        <v>0</v>
      </c>
      <c r="D1804" s="197">
        <v>6207</v>
      </c>
      <c r="F1804" s="15"/>
    </row>
    <row r="1805" spans="1:6" hidden="1" outlineLevel="2" x14ac:dyDescent="0.25">
      <c r="A1805" s="196" t="s">
        <v>5354</v>
      </c>
      <c r="B1805" s="196" t="s">
        <v>1022</v>
      </c>
      <c r="C1805" s="197">
        <v>0</v>
      </c>
      <c r="D1805" s="197">
        <v>1953</v>
      </c>
      <c r="F1805" s="15"/>
    </row>
    <row r="1806" spans="1:6" hidden="1" outlineLevel="2" x14ac:dyDescent="0.25">
      <c r="A1806" s="196" t="s">
        <v>5355</v>
      </c>
      <c r="B1806" s="196" t="s">
        <v>1024</v>
      </c>
      <c r="C1806" s="197">
        <v>0</v>
      </c>
      <c r="D1806" s="197">
        <v>2009</v>
      </c>
      <c r="F1806" s="15"/>
    </row>
    <row r="1807" spans="1:6" hidden="1" outlineLevel="2" x14ac:dyDescent="0.25">
      <c r="A1807" s="196" t="s">
        <v>2295</v>
      </c>
      <c r="B1807" s="196" t="s">
        <v>2296</v>
      </c>
      <c r="C1807" s="197">
        <v>0</v>
      </c>
      <c r="D1807" s="197">
        <v>29950</v>
      </c>
      <c r="F1807" s="15"/>
    </row>
    <row r="1808" spans="1:6" hidden="1" outlineLevel="2" x14ac:dyDescent="0.25">
      <c r="A1808" s="196" t="s">
        <v>2297</v>
      </c>
      <c r="B1808" s="196" t="s">
        <v>2298</v>
      </c>
      <c r="C1808" s="197">
        <v>0</v>
      </c>
      <c r="D1808" s="197">
        <v>12921</v>
      </c>
      <c r="F1808" s="15"/>
    </row>
    <row r="1809" spans="1:6" hidden="1" outlineLevel="2" x14ac:dyDescent="0.25">
      <c r="A1809" s="196" t="s">
        <v>5356</v>
      </c>
      <c r="B1809" s="196" t="s">
        <v>5357</v>
      </c>
      <c r="C1809" s="197">
        <v>0</v>
      </c>
      <c r="D1809" s="197">
        <v>2994</v>
      </c>
      <c r="F1809" s="15"/>
    </row>
    <row r="1810" spans="1:6" hidden="1" outlineLevel="2" x14ac:dyDescent="0.25">
      <c r="A1810" s="196" t="s">
        <v>2299</v>
      </c>
      <c r="B1810" s="196" t="s">
        <v>2300</v>
      </c>
      <c r="C1810" s="197">
        <v>0</v>
      </c>
      <c r="D1810" s="197">
        <v>35313</v>
      </c>
      <c r="F1810" s="15"/>
    </row>
    <row r="1811" spans="1:6" hidden="1" outlineLevel="2" x14ac:dyDescent="0.25">
      <c r="A1811" s="196" t="s">
        <v>5358</v>
      </c>
      <c r="B1811" s="196" t="s">
        <v>5359</v>
      </c>
      <c r="C1811" s="197">
        <v>0</v>
      </c>
      <c r="D1811" s="197">
        <v>3069</v>
      </c>
      <c r="F1811" s="15"/>
    </row>
    <row r="1812" spans="1:6" hidden="1" outlineLevel="2" x14ac:dyDescent="0.25">
      <c r="A1812" s="196" t="s">
        <v>5360</v>
      </c>
      <c r="B1812" s="196" t="s">
        <v>5361</v>
      </c>
      <c r="C1812" s="197">
        <v>0</v>
      </c>
      <c r="D1812" s="197">
        <v>1953</v>
      </c>
      <c r="F1812" s="15"/>
    </row>
    <row r="1813" spans="1:6" hidden="1" outlineLevel="2" x14ac:dyDescent="0.25">
      <c r="A1813" s="196" t="s">
        <v>2301</v>
      </c>
      <c r="B1813" s="196" t="s">
        <v>2302</v>
      </c>
      <c r="C1813" s="197">
        <v>0</v>
      </c>
      <c r="D1813" s="197">
        <v>8255</v>
      </c>
      <c r="F1813" s="15"/>
    </row>
    <row r="1814" spans="1:6" hidden="1" outlineLevel="2" x14ac:dyDescent="0.25">
      <c r="A1814" s="196" t="s">
        <v>5362</v>
      </c>
      <c r="B1814" s="196" t="s">
        <v>1036</v>
      </c>
      <c r="C1814" s="197">
        <v>0</v>
      </c>
      <c r="D1814" s="197">
        <v>920.7</v>
      </c>
      <c r="F1814" s="15"/>
    </row>
    <row r="1815" spans="1:6" hidden="1" outlineLevel="2" x14ac:dyDescent="0.25">
      <c r="A1815" s="196" t="s">
        <v>2303</v>
      </c>
      <c r="B1815" s="196" t="s">
        <v>2304</v>
      </c>
      <c r="C1815" s="197">
        <v>0</v>
      </c>
      <c r="D1815" s="197">
        <v>65257.4</v>
      </c>
      <c r="F1815" s="15"/>
    </row>
    <row r="1816" spans="1:6" hidden="1" outlineLevel="2" x14ac:dyDescent="0.25">
      <c r="A1816" s="196" t="s">
        <v>2305</v>
      </c>
      <c r="B1816" s="196" t="s">
        <v>2306</v>
      </c>
      <c r="C1816" s="197">
        <v>0</v>
      </c>
      <c r="D1816" s="197">
        <v>4122</v>
      </c>
      <c r="F1816" s="15"/>
    </row>
    <row r="1817" spans="1:6" hidden="1" outlineLevel="2" x14ac:dyDescent="0.25">
      <c r="A1817" s="196" t="s">
        <v>2307</v>
      </c>
      <c r="B1817" s="196" t="s">
        <v>2308</v>
      </c>
      <c r="C1817" s="198">
        <v>0</v>
      </c>
      <c r="D1817" s="198">
        <v>0</v>
      </c>
      <c r="F1817" s="15"/>
    </row>
    <row r="1818" spans="1:6" hidden="1" outlineLevel="2" x14ac:dyDescent="0.25">
      <c r="A1818" s="196" t="s">
        <v>2309</v>
      </c>
      <c r="B1818" s="196" t="s">
        <v>2310</v>
      </c>
      <c r="C1818" s="197">
        <v>0</v>
      </c>
      <c r="D1818" s="197">
        <v>15725</v>
      </c>
      <c r="F1818" s="15"/>
    </row>
    <row r="1819" spans="1:6" hidden="1" outlineLevel="2" x14ac:dyDescent="0.25">
      <c r="A1819" s="196" t="s">
        <v>5363</v>
      </c>
      <c r="B1819" s="196" t="s">
        <v>5364</v>
      </c>
      <c r="C1819" s="197">
        <v>0</v>
      </c>
      <c r="D1819" s="197">
        <v>3069</v>
      </c>
      <c r="F1819" s="15"/>
    </row>
    <row r="1820" spans="1:6" hidden="1" outlineLevel="2" x14ac:dyDescent="0.25">
      <c r="A1820" s="196" t="s">
        <v>5365</v>
      </c>
      <c r="B1820" s="196" t="s">
        <v>5366</v>
      </c>
      <c r="C1820" s="197">
        <v>0</v>
      </c>
      <c r="D1820" s="197">
        <v>558</v>
      </c>
      <c r="F1820" s="15"/>
    </row>
    <row r="1821" spans="1:6" hidden="1" outlineLevel="2" x14ac:dyDescent="0.25">
      <c r="A1821" s="196" t="s">
        <v>5367</v>
      </c>
      <c r="B1821" s="196" t="s">
        <v>5368</v>
      </c>
      <c r="C1821" s="197">
        <v>0</v>
      </c>
      <c r="D1821" s="197">
        <v>558</v>
      </c>
      <c r="F1821" s="15"/>
    </row>
    <row r="1822" spans="1:6" hidden="1" outlineLevel="2" x14ac:dyDescent="0.25">
      <c r="A1822" s="196" t="s">
        <v>5369</v>
      </c>
      <c r="B1822" s="196" t="s">
        <v>5370</v>
      </c>
      <c r="C1822" s="197">
        <v>0</v>
      </c>
      <c r="D1822" s="197">
        <v>558</v>
      </c>
      <c r="F1822" s="15"/>
    </row>
    <row r="1823" spans="1:6" hidden="1" outlineLevel="2" x14ac:dyDescent="0.25">
      <c r="A1823" s="196" t="s">
        <v>5371</v>
      </c>
      <c r="B1823" s="196" t="s">
        <v>5372</v>
      </c>
      <c r="C1823" s="197">
        <v>0</v>
      </c>
      <c r="D1823" s="197">
        <v>4407</v>
      </c>
      <c r="F1823" s="15"/>
    </row>
    <row r="1824" spans="1:6" hidden="1" outlineLevel="2" x14ac:dyDescent="0.25">
      <c r="A1824" s="196" t="s">
        <v>2311</v>
      </c>
      <c r="B1824" s="196" t="s">
        <v>2312</v>
      </c>
      <c r="C1824" s="197">
        <v>0</v>
      </c>
      <c r="D1824" s="197">
        <v>19400</v>
      </c>
      <c r="F1824" s="15"/>
    </row>
    <row r="1825" spans="1:6" hidden="1" outlineLevel="2" x14ac:dyDescent="0.25">
      <c r="A1825" s="196" t="s">
        <v>5373</v>
      </c>
      <c r="B1825" s="196" t="s">
        <v>1052</v>
      </c>
      <c r="C1825" s="197">
        <v>0</v>
      </c>
      <c r="D1825" s="197">
        <v>7084</v>
      </c>
      <c r="F1825" s="15"/>
    </row>
    <row r="1826" spans="1:6" hidden="1" outlineLevel="2" x14ac:dyDescent="0.25">
      <c r="A1826" s="196" t="s">
        <v>5374</v>
      </c>
      <c r="B1826" s="196" t="s">
        <v>5375</v>
      </c>
      <c r="C1826" s="197">
        <v>0</v>
      </c>
      <c r="D1826" s="197">
        <v>18346</v>
      </c>
      <c r="F1826" s="15"/>
    </row>
    <row r="1827" spans="1:6" hidden="1" outlineLevel="2" x14ac:dyDescent="0.25">
      <c r="A1827" s="196" t="s">
        <v>5376</v>
      </c>
      <c r="B1827" s="196" t="s">
        <v>5377</v>
      </c>
      <c r="C1827" s="197">
        <v>0</v>
      </c>
      <c r="D1827" s="197">
        <v>3294</v>
      </c>
      <c r="F1827" s="15"/>
    </row>
    <row r="1828" spans="1:6" hidden="1" outlineLevel="2" x14ac:dyDescent="0.25">
      <c r="A1828" s="196" t="s">
        <v>5378</v>
      </c>
      <c r="B1828" s="196" t="s">
        <v>5379</v>
      </c>
      <c r="C1828" s="197">
        <v>0</v>
      </c>
      <c r="D1828" s="197">
        <v>8830</v>
      </c>
      <c r="F1828" s="15"/>
    </row>
    <row r="1829" spans="1:6" hidden="1" outlineLevel="2" x14ac:dyDescent="0.25">
      <c r="A1829" s="196" t="s">
        <v>2313</v>
      </c>
      <c r="B1829" s="196" t="s">
        <v>2314</v>
      </c>
      <c r="C1829" s="197">
        <v>0</v>
      </c>
      <c r="D1829" s="197">
        <v>3467</v>
      </c>
      <c r="F1829" s="15"/>
    </row>
    <row r="1830" spans="1:6" hidden="1" outlineLevel="2" x14ac:dyDescent="0.25">
      <c r="A1830" s="196" t="s">
        <v>5380</v>
      </c>
      <c r="B1830" s="196" t="s">
        <v>5381</v>
      </c>
      <c r="C1830" s="197">
        <v>0</v>
      </c>
      <c r="D1830" s="197">
        <v>2731</v>
      </c>
      <c r="F1830" s="15"/>
    </row>
    <row r="1831" spans="1:6" hidden="1" outlineLevel="2" x14ac:dyDescent="0.25">
      <c r="A1831" s="196" t="s">
        <v>5382</v>
      </c>
      <c r="B1831" s="196" t="s">
        <v>1082</v>
      </c>
      <c r="C1831" s="197">
        <v>0</v>
      </c>
      <c r="D1831" s="197">
        <v>1533</v>
      </c>
      <c r="F1831" s="15"/>
    </row>
    <row r="1832" spans="1:6" hidden="1" outlineLevel="2" x14ac:dyDescent="0.25">
      <c r="A1832" s="196" t="s">
        <v>5383</v>
      </c>
      <c r="B1832" s="196" t="s">
        <v>5384</v>
      </c>
      <c r="C1832" s="197">
        <v>0</v>
      </c>
      <c r="D1832" s="197">
        <v>1646.7</v>
      </c>
      <c r="F1832" s="15"/>
    </row>
    <row r="1833" spans="1:6" hidden="1" outlineLevel="2" x14ac:dyDescent="0.25">
      <c r="A1833" s="196" t="s">
        <v>5385</v>
      </c>
      <c r="B1833" s="196" t="s">
        <v>1094</v>
      </c>
      <c r="C1833" s="197">
        <v>0</v>
      </c>
      <c r="D1833" s="197">
        <v>2148.3000000000002</v>
      </c>
      <c r="F1833" s="15"/>
    </row>
    <row r="1834" spans="1:6" hidden="1" outlineLevel="2" x14ac:dyDescent="0.25">
      <c r="A1834" s="196" t="s">
        <v>2315</v>
      </c>
      <c r="B1834" s="196" t="s">
        <v>2316</v>
      </c>
      <c r="C1834" s="197">
        <v>0</v>
      </c>
      <c r="D1834" s="197">
        <v>5223</v>
      </c>
      <c r="F1834" s="15"/>
    </row>
    <row r="1835" spans="1:6" hidden="1" outlineLevel="2" x14ac:dyDescent="0.25">
      <c r="A1835" s="196" t="s">
        <v>5386</v>
      </c>
      <c r="B1835" s="196" t="s">
        <v>5387</v>
      </c>
      <c r="C1835" s="197">
        <v>0</v>
      </c>
      <c r="D1835" s="197">
        <v>25704</v>
      </c>
      <c r="F1835" s="15"/>
    </row>
    <row r="1836" spans="1:6" hidden="1" outlineLevel="2" x14ac:dyDescent="0.25">
      <c r="A1836" s="196" t="s">
        <v>5388</v>
      </c>
      <c r="B1836" s="196" t="s">
        <v>1106</v>
      </c>
      <c r="C1836" s="197">
        <v>0</v>
      </c>
      <c r="D1836" s="197">
        <v>1953</v>
      </c>
      <c r="F1836" s="15"/>
    </row>
    <row r="1837" spans="1:6" hidden="1" outlineLevel="2" x14ac:dyDescent="0.25">
      <c r="A1837" s="196" t="s">
        <v>2317</v>
      </c>
      <c r="B1837" s="196" t="s">
        <v>2318</v>
      </c>
      <c r="C1837" s="197">
        <v>0</v>
      </c>
      <c r="D1837" s="197">
        <v>5268</v>
      </c>
      <c r="F1837" s="15"/>
    </row>
    <row r="1838" spans="1:6" hidden="1" outlineLevel="2" x14ac:dyDescent="0.25">
      <c r="A1838" s="196" t="s">
        <v>2319</v>
      </c>
      <c r="B1838" s="196" t="s">
        <v>2320</v>
      </c>
      <c r="C1838" s="197">
        <v>0</v>
      </c>
      <c r="D1838" s="197">
        <v>3507</v>
      </c>
      <c r="F1838" s="15"/>
    </row>
    <row r="1839" spans="1:6" hidden="1" outlineLevel="2" x14ac:dyDescent="0.25">
      <c r="A1839" s="196" t="s">
        <v>5389</v>
      </c>
      <c r="B1839" s="196" t="s">
        <v>3048</v>
      </c>
      <c r="C1839" s="197">
        <v>0</v>
      </c>
      <c r="D1839" s="197">
        <v>464193</v>
      </c>
      <c r="F1839" s="15"/>
    </row>
    <row r="1840" spans="1:6" hidden="1" outlineLevel="2" x14ac:dyDescent="0.25">
      <c r="A1840" s="196" t="s">
        <v>5390</v>
      </c>
      <c r="B1840" s="196" t="s">
        <v>5391</v>
      </c>
      <c r="C1840" s="197">
        <v>0</v>
      </c>
      <c r="D1840" s="197">
        <v>13034</v>
      </c>
      <c r="F1840" s="15"/>
    </row>
    <row r="1841" spans="1:6" hidden="1" outlineLevel="2" x14ac:dyDescent="0.25">
      <c r="A1841" s="196" t="s">
        <v>2321</v>
      </c>
      <c r="B1841" s="196" t="s">
        <v>2322</v>
      </c>
      <c r="C1841" s="197">
        <v>0</v>
      </c>
      <c r="D1841" s="197">
        <v>5642</v>
      </c>
      <c r="F1841" s="15"/>
    </row>
    <row r="1842" spans="1:6" hidden="1" outlineLevel="2" x14ac:dyDescent="0.25">
      <c r="A1842" s="196" t="s">
        <v>5392</v>
      </c>
      <c r="B1842" s="196" t="s">
        <v>5393</v>
      </c>
      <c r="C1842" s="197">
        <v>0</v>
      </c>
      <c r="D1842" s="197">
        <v>3399</v>
      </c>
      <c r="F1842" s="15"/>
    </row>
    <row r="1843" spans="1:6" hidden="1" outlineLevel="2" x14ac:dyDescent="0.25">
      <c r="A1843" s="196" t="s">
        <v>5394</v>
      </c>
      <c r="B1843" s="196" t="s">
        <v>1130</v>
      </c>
      <c r="C1843" s="197">
        <v>0</v>
      </c>
      <c r="D1843" s="197">
        <v>3112.9</v>
      </c>
      <c r="F1843" s="15"/>
    </row>
    <row r="1844" spans="1:6" hidden="1" outlineLevel="2" x14ac:dyDescent="0.25">
      <c r="A1844" s="196" t="s">
        <v>5395</v>
      </c>
      <c r="B1844" s="196" t="s">
        <v>1132</v>
      </c>
      <c r="C1844" s="197">
        <v>0</v>
      </c>
      <c r="D1844" s="197">
        <v>1980.9</v>
      </c>
      <c r="F1844" s="15"/>
    </row>
    <row r="1845" spans="1:6" hidden="1" outlineLevel="2" x14ac:dyDescent="0.25">
      <c r="A1845" s="196" t="s">
        <v>2323</v>
      </c>
      <c r="B1845" s="196" t="s">
        <v>2324</v>
      </c>
      <c r="C1845" s="198">
        <v>0</v>
      </c>
      <c r="D1845" s="198">
        <v>0</v>
      </c>
      <c r="F1845" s="15"/>
    </row>
    <row r="1846" spans="1:6" hidden="1" outlineLevel="2" x14ac:dyDescent="0.25">
      <c r="A1846" s="196" t="s">
        <v>5396</v>
      </c>
      <c r="B1846" s="196" t="s">
        <v>5397</v>
      </c>
      <c r="C1846" s="197">
        <v>0</v>
      </c>
      <c r="D1846" s="197">
        <v>45804</v>
      </c>
      <c r="F1846" s="15"/>
    </row>
    <row r="1847" spans="1:6" hidden="1" outlineLevel="2" x14ac:dyDescent="0.25">
      <c r="A1847" s="196" t="s">
        <v>5398</v>
      </c>
      <c r="B1847" s="196" t="s">
        <v>1134</v>
      </c>
      <c r="C1847" s="197">
        <v>0</v>
      </c>
      <c r="D1847" s="197">
        <v>1533</v>
      </c>
      <c r="F1847" s="15"/>
    </row>
    <row r="1848" spans="1:6" hidden="1" outlineLevel="2" x14ac:dyDescent="0.25">
      <c r="A1848" s="196" t="s">
        <v>5399</v>
      </c>
      <c r="B1848" s="196" t="s">
        <v>5400</v>
      </c>
      <c r="C1848" s="198">
        <v>0</v>
      </c>
      <c r="D1848" s="198">
        <v>0</v>
      </c>
      <c r="F1848" s="15"/>
    </row>
    <row r="1849" spans="1:6" hidden="1" outlineLevel="2" x14ac:dyDescent="0.25">
      <c r="A1849" s="196" t="s">
        <v>5401</v>
      </c>
      <c r="B1849" s="196" t="s">
        <v>5402</v>
      </c>
      <c r="C1849" s="198">
        <v>0</v>
      </c>
      <c r="D1849" s="198">
        <v>0</v>
      </c>
      <c r="F1849" s="15"/>
    </row>
    <row r="1850" spans="1:6" hidden="1" outlineLevel="2" x14ac:dyDescent="0.25">
      <c r="A1850" s="196" t="s">
        <v>5403</v>
      </c>
      <c r="B1850" s="196" t="s">
        <v>5404</v>
      </c>
      <c r="C1850" s="197">
        <v>0</v>
      </c>
      <c r="D1850" s="197">
        <v>1116</v>
      </c>
      <c r="F1850" s="15"/>
    </row>
    <row r="1851" spans="1:6" hidden="1" outlineLevel="2" x14ac:dyDescent="0.25">
      <c r="A1851" s="196" t="s">
        <v>5405</v>
      </c>
      <c r="B1851" s="196" t="s">
        <v>3575</v>
      </c>
      <c r="C1851" s="198">
        <v>0</v>
      </c>
      <c r="D1851" s="198">
        <v>0</v>
      </c>
      <c r="F1851" s="15"/>
    </row>
    <row r="1852" spans="1:6" hidden="1" outlineLevel="2" x14ac:dyDescent="0.25">
      <c r="A1852" s="196" t="s">
        <v>2325</v>
      </c>
      <c r="B1852" s="196" t="s">
        <v>2326</v>
      </c>
      <c r="C1852" s="197">
        <v>0</v>
      </c>
      <c r="D1852" s="197">
        <v>2904</v>
      </c>
      <c r="F1852" s="15"/>
    </row>
    <row r="1853" spans="1:6" hidden="1" outlineLevel="2" x14ac:dyDescent="0.25">
      <c r="A1853" s="196" t="s">
        <v>2327</v>
      </c>
      <c r="B1853" s="196" t="s">
        <v>2328</v>
      </c>
      <c r="C1853" s="197">
        <v>0</v>
      </c>
      <c r="D1853" s="197">
        <v>2488.9</v>
      </c>
      <c r="F1853" s="15"/>
    </row>
    <row r="1854" spans="1:6" hidden="1" outlineLevel="2" x14ac:dyDescent="0.25">
      <c r="A1854" s="196" t="s">
        <v>5406</v>
      </c>
      <c r="B1854" s="196" t="s">
        <v>5407</v>
      </c>
      <c r="C1854" s="197">
        <v>0</v>
      </c>
      <c r="D1854" s="197">
        <v>3276</v>
      </c>
      <c r="F1854" s="15"/>
    </row>
    <row r="1855" spans="1:6" hidden="1" outlineLevel="1" x14ac:dyDescent="0.25">
      <c r="A1855" s="196" t="s">
        <v>2329</v>
      </c>
      <c r="B1855" s="196" t="s">
        <v>2330</v>
      </c>
      <c r="C1855" s="197">
        <v>0</v>
      </c>
      <c r="D1855" s="197">
        <v>333026.90000000002</v>
      </c>
      <c r="F1855" s="15"/>
    </row>
    <row r="1856" spans="1:6" hidden="1" outlineLevel="2" x14ac:dyDescent="0.25">
      <c r="A1856" s="196" t="s">
        <v>5408</v>
      </c>
      <c r="B1856" s="196" t="s">
        <v>854</v>
      </c>
      <c r="C1856" s="197">
        <v>0</v>
      </c>
      <c r="D1856" s="197">
        <v>1395</v>
      </c>
      <c r="F1856" s="15"/>
    </row>
    <row r="1857" spans="1:6" hidden="1" outlineLevel="2" x14ac:dyDescent="0.25">
      <c r="A1857" s="196" t="s">
        <v>5409</v>
      </c>
      <c r="B1857" s="196" t="s">
        <v>928</v>
      </c>
      <c r="C1857" s="197">
        <v>0</v>
      </c>
      <c r="D1857" s="197">
        <v>1395</v>
      </c>
      <c r="F1857" s="15"/>
    </row>
    <row r="1858" spans="1:6" hidden="1" outlineLevel="2" x14ac:dyDescent="0.25">
      <c r="A1858" s="196" t="s">
        <v>5410</v>
      </c>
      <c r="B1858" s="196" t="s">
        <v>5411</v>
      </c>
      <c r="C1858" s="197">
        <v>0</v>
      </c>
      <c r="D1858" s="197">
        <v>61082.2</v>
      </c>
      <c r="F1858" s="15"/>
    </row>
    <row r="1859" spans="1:6" hidden="1" outlineLevel="2" x14ac:dyDescent="0.25">
      <c r="A1859" s="196" t="s">
        <v>5412</v>
      </c>
      <c r="B1859" s="196" t="s">
        <v>5413</v>
      </c>
      <c r="C1859" s="197">
        <v>0</v>
      </c>
      <c r="D1859" s="197">
        <v>3657</v>
      </c>
      <c r="F1859" s="15"/>
    </row>
    <row r="1860" spans="1:6" hidden="1" outlineLevel="2" x14ac:dyDescent="0.25">
      <c r="A1860" s="196" t="s">
        <v>2331</v>
      </c>
      <c r="B1860" s="196" t="s">
        <v>2332</v>
      </c>
      <c r="C1860" s="197">
        <v>0</v>
      </c>
      <c r="D1860" s="197">
        <v>10552</v>
      </c>
      <c r="F1860" s="15"/>
    </row>
    <row r="1861" spans="1:6" hidden="1" outlineLevel="2" x14ac:dyDescent="0.25">
      <c r="A1861" s="196" t="s">
        <v>2333</v>
      </c>
      <c r="B1861" s="196" t="s">
        <v>2334</v>
      </c>
      <c r="C1861" s="197">
        <v>0</v>
      </c>
      <c r="D1861" s="197">
        <v>6307</v>
      </c>
      <c r="F1861" s="15"/>
    </row>
    <row r="1862" spans="1:6" hidden="1" outlineLevel="2" x14ac:dyDescent="0.25">
      <c r="A1862" s="196" t="s">
        <v>2335</v>
      </c>
      <c r="B1862" s="196" t="s">
        <v>2336</v>
      </c>
      <c r="C1862" s="197">
        <v>0</v>
      </c>
      <c r="D1862" s="197">
        <v>3493</v>
      </c>
      <c r="F1862" s="15"/>
    </row>
    <row r="1863" spans="1:6" hidden="1" outlineLevel="2" x14ac:dyDescent="0.25">
      <c r="A1863" s="196" t="s">
        <v>2337</v>
      </c>
      <c r="B1863" s="196" t="s">
        <v>2338</v>
      </c>
      <c r="C1863" s="197">
        <v>0</v>
      </c>
      <c r="D1863" s="197">
        <v>51678.3</v>
      </c>
      <c r="F1863" s="15"/>
    </row>
    <row r="1864" spans="1:6" hidden="1" outlineLevel="2" x14ac:dyDescent="0.25">
      <c r="A1864" s="196" t="s">
        <v>2339</v>
      </c>
      <c r="B1864" s="196" t="s">
        <v>2340</v>
      </c>
      <c r="C1864" s="197">
        <v>0</v>
      </c>
      <c r="D1864" s="197">
        <v>3336.6</v>
      </c>
      <c r="F1864" s="15"/>
    </row>
    <row r="1865" spans="1:6" hidden="1" outlineLevel="2" x14ac:dyDescent="0.25">
      <c r="A1865" s="196" t="s">
        <v>2341</v>
      </c>
      <c r="B1865" s="196" t="s">
        <v>2128</v>
      </c>
      <c r="C1865" s="197">
        <v>0</v>
      </c>
      <c r="D1865" s="197">
        <v>31009</v>
      </c>
      <c r="F1865" s="15"/>
    </row>
    <row r="1866" spans="1:6" hidden="1" outlineLevel="2" x14ac:dyDescent="0.25">
      <c r="A1866" s="196" t="s">
        <v>5414</v>
      </c>
      <c r="B1866" s="196" t="s">
        <v>956</v>
      </c>
      <c r="C1866" s="197">
        <v>0</v>
      </c>
      <c r="D1866" s="197">
        <v>1572</v>
      </c>
      <c r="F1866" s="15"/>
    </row>
    <row r="1867" spans="1:6" hidden="1" outlineLevel="2" x14ac:dyDescent="0.25">
      <c r="A1867" s="196" t="s">
        <v>2342</v>
      </c>
      <c r="B1867" s="196" t="s">
        <v>2267</v>
      </c>
      <c r="C1867" s="198">
        <v>0</v>
      </c>
      <c r="D1867" s="198">
        <v>0</v>
      </c>
      <c r="F1867" s="15"/>
    </row>
    <row r="1868" spans="1:6" hidden="1" outlineLevel="2" x14ac:dyDescent="0.25">
      <c r="A1868" s="196" t="s">
        <v>2343</v>
      </c>
      <c r="B1868" s="196" t="s">
        <v>2344</v>
      </c>
      <c r="C1868" s="198">
        <v>0</v>
      </c>
      <c r="D1868" s="198">
        <v>0</v>
      </c>
      <c r="F1868" s="15"/>
    </row>
    <row r="1869" spans="1:6" hidden="1" outlineLevel="2" x14ac:dyDescent="0.25">
      <c r="A1869" s="196" t="s">
        <v>2345</v>
      </c>
      <c r="B1869" s="196" t="s">
        <v>2346</v>
      </c>
      <c r="C1869" s="197">
        <v>0</v>
      </c>
      <c r="D1869" s="197">
        <v>4027</v>
      </c>
      <c r="F1869" s="15"/>
    </row>
    <row r="1870" spans="1:6" hidden="1" outlineLevel="2" x14ac:dyDescent="0.25">
      <c r="A1870" s="196" t="s">
        <v>5415</v>
      </c>
      <c r="B1870" s="196" t="s">
        <v>5416</v>
      </c>
      <c r="C1870" s="197">
        <v>0</v>
      </c>
      <c r="D1870" s="197">
        <v>2232</v>
      </c>
      <c r="F1870" s="15"/>
    </row>
    <row r="1871" spans="1:6" hidden="1" outlineLevel="2" x14ac:dyDescent="0.25">
      <c r="A1871" s="196" t="s">
        <v>5417</v>
      </c>
      <c r="B1871" s="196" t="s">
        <v>5418</v>
      </c>
      <c r="C1871" s="197">
        <v>0</v>
      </c>
      <c r="D1871" s="197">
        <v>1395</v>
      </c>
      <c r="F1871" s="15"/>
    </row>
    <row r="1872" spans="1:6" hidden="1" outlineLevel="2" x14ac:dyDescent="0.25">
      <c r="A1872" s="196" t="s">
        <v>2347</v>
      </c>
      <c r="B1872" s="196" t="s">
        <v>2348</v>
      </c>
      <c r="C1872" s="197">
        <v>0</v>
      </c>
      <c r="D1872" s="197">
        <v>3507</v>
      </c>
      <c r="F1872" s="15"/>
    </row>
    <row r="1873" spans="1:6" hidden="1" outlineLevel="2" x14ac:dyDescent="0.25">
      <c r="A1873" s="196" t="s">
        <v>2349</v>
      </c>
      <c r="B1873" s="196" t="s">
        <v>2350</v>
      </c>
      <c r="C1873" s="197">
        <v>0</v>
      </c>
      <c r="D1873" s="197">
        <v>1713</v>
      </c>
      <c r="F1873" s="15"/>
    </row>
    <row r="1874" spans="1:6" hidden="1" outlineLevel="2" x14ac:dyDescent="0.25">
      <c r="A1874" s="196" t="s">
        <v>5419</v>
      </c>
      <c r="B1874" s="196" t="s">
        <v>5420</v>
      </c>
      <c r="C1874" s="197">
        <v>0</v>
      </c>
      <c r="D1874" s="197">
        <v>2232</v>
      </c>
      <c r="F1874" s="15"/>
    </row>
    <row r="1875" spans="1:6" hidden="1" outlineLevel="2" x14ac:dyDescent="0.25">
      <c r="A1875" s="196" t="s">
        <v>5421</v>
      </c>
      <c r="B1875" s="196" t="s">
        <v>5422</v>
      </c>
      <c r="C1875" s="197">
        <v>0</v>
      </c>
      <c r="D1875" s="197">
        <v>8670</v>
      </c>
      <c r="F1875" s="15"/>
    </row>
    <row r="1876" spans="1:6" hidden="1" outlineLevel="2" x14ac:dyDescent="0.25">
      <c r="A1876" s="196" t="s">
        <v>2351</v>
      </c>
      <c r="B1876" s="196" t="s">
        <v>2352</v>
      </c>
      <c r="C1876" s="197">
        <v>0</v>
      </c>
      <c r="D1876" s="197">
        <v>499</v>
      </c>
      <c r="F1876" s="15"/>
    </row>
    <row r="1877" spans="1:6" hidden="1" outlineLevel="2" x14ac:dyDescent="0.25">
      <c r="A1877" s="196" t="s">
        <v>5423</v>
      </c>
      <c r="B1877" s="196" t="s">
        <v>5424</v>
      </c>
      <c r="C1877" s="197">
        <v>0</v>
      </c>
      <c r="D1877" s="197">
        <v>66000</v>
      </c>
      <c r="F1877" s="15"/>
    </row>
    <row r="1878" spans="1:6" hidden="1" outlineLevel="2" x14ac:dyDescent="0.25">
      <c r="A1878" s="196" t="s">
        <v>2353</v>
      </c>
      <c r="B1878" s="196" t="s">
        <v>2354</v>
      </c>
      <c r="C1878" s="197">
        <v>0</v>
      </c>
      <c r="D1878" s="197">
        <v>12799.1</v>
      </c>
      <c r="F1878" s="15"/>
    </row>
    <row r="1879" spans="1:6" hidden="1" outlineLevel="2" x14ac:dyDescent="0.25">
      <c r="A1879" s="196" t="s">
        <v>5425</v>
      </c>
      <c r="B1879" s="196" t="s">
        <v>5426</v>
      </c>
      <c r="C1879" s="197">
        <v>0</v>
      </c>
      <c r="D1879" s="197">
        <v>8533</v>
      </c>
      <c r="F1879" s="15"/>
    </row>
    <row r="1880" spans="1:6" hidden="1" outlineLevel="2" x14ac:dyDescent="0.25">
      <c r="A1880" s="196" t="s">
        <v>2355</v>
      </c>
      <c r="B1880" s="196" t="s">
        <v>2356</v>
      </c>
      <c r="C1880" s="197">
        <v>0</v>
      </c>
      <c r="D1880" s="197">
        <v>6551.8</v>
      </c>
      <c r="F1880" s="15"/>
    </row>
    <row r="1881" spans="1:6" hidden="1" outlineLevel="2" x14ac:dyDescent="0.25">
      <c r="A1881" s="196" t="s">
        <v>2357</v>
      </c>
      <c r="B1881" s="196" t="s">
        <v>2358</v>
      </c>
      <c r="C1881" s="197">
        <v>0</v>
      </c>
      <c r="D1881" s="197">
        <v>3507</v>
      </c>
      <c r="F1881" s="15"/>
    </row>
    <row r="1882" spans="1:6" hidden="1" outlineLevel="2" x14ac:dyDescent="0.25">
      <c r="A1882" s="196" t="s">
        <v>2359</v>
      </c>
      <c r="B1882" s="196" t="s">
        <v>2360</v>
      </c>
      <c r="C1882" s="197">
        <v>0</v>
      </c>
      <c r="D1882" s="197">
        <v>2255</v>
      </c>
      <c r="F1882" s="15"/>
    </row>
    <row r="1883" spans="1:6" hidden="1" outlineLevel="2" x14ac:dyDescent="0.25">
      <c r="A1883" s="196" t="s">
        <v>2361</v>
      </c>
      <c r="B1883" s="196" t="s">
        <v>2362</v>
      </c>
      <c r="C1883" s="197">
        <v>0</v>
      </c>
      <c r="D1883" s="197">
        <v>3237</v>
      </c>
      <c r="F1883" s="15"/>
    </row>
    <row r="1884" spans="1:6" hidden="1" outlineLevel="2" x14ac:dyDescent="0.25">
      <c r="A1884" s="196" t="s">
        <v>5427</v>
      </c>
      <c r="B1884" s="196" t="s">
        <v>1602</v>
      </c>
      <c r="C1884" s="198">
        <v>0</v>
      </c>
      <c r="D1884" s="198">
        <v>0</v>
      </c>
      <c r="F1884" s="15"/>
    </row>
    <row r="1885" spans="1:6" hidden="1" outlineLevel="2" x14ac:dyDescent="0.25">
      <c r="A1885" s="196" t="s">
        <v>2363</v>
      </c>
      <c r="B1885" s="196" t="s">
        <v>2364</v>
      </c>
      <c r="C1885" s="197">
        <v>0</v>
      </c>
      <c r="D1885" s="197">
        <v>3637</v>
      </c>
      <c r="F1885" s="15"/>
    </row>
    <row r="1886" spans="1:6" hidden="1" outlineLevel="2" x14ac:dyDescent="0.25">
      <c r="A1886" s="196" t="s">
        <v>5428</v>
      </c>
      <c r="B1886" s="196" t="s">
        <v>5429</v>
      </c>
      <c r="C1886" s="197">
        <v>0</v>
      </c>
      <c r="D1886" s="197">
        <v>2795</v>
      </c>
      <c r="F1886" s="15"/>
    </row>
    <row r="1887" spans="1:6" hidden="1" outlineLevel="2" x14ac:dyDescent="0.25">
      <c r="A1887" s="196" t="s">
        <v>5430</v>
      </c>
      <c r="B1887" s="196" t="s">
        <v>2191</v>
      </c>
      <c r="C1887" s="197">
        <v>0</v>
      </c>
      <c r="D1887" s="197">
        <v>3237</v>
      </c>
      <c r="F1887" s="15"/>
    </row>
    <row r="1888" spans="1:6" hidden="1" outlineLevel="2" x14ac:dyDescent="0.25">
      <c r="A1888" s="196" t="s">
        <v>2365</v>
      </c>
      <c r="B1888" s="196" t="s">
        <v>2366</v>
      </c>
      <c r="C1888" s="197">
        <v>0</v>
      </c>
      <c r="D1888" s="197">
        <v>7149</v>
      </c>
      <c r="F1888" s="15"/>
    </row>
    <row r="1889" spans="1:6" hidden="1" outlineLevel="2" x14ac:dyDescent="0.25">
      <c r="A1889" s="196" t="s">
        <v>2367</v>
      </c>
      <c r="B1889" s="196" t="s">
        <v>2368</v>
      </c>
      <c r="C1889" s="197">
        <v>0</v>
      </c>
      <c r="D1889" s="197">
        <v>6500</v>
      </c>
      <c r="F1889" s="15"/>
    </row>
    <row r="1890" spans="1:6" hidden="1" outlineLevel="2" x14ac:dyDescent="0.25">
      <c r="A1890" s="196" t="s">
        <v>2369</v>
      </c>
      <c r="B1890" s="196" t="s">
        <v>2370</v>
      </c>
      <c r="C1890" s="197">
        <v>0</v>
      </c>
      <c r="D1890" s="197">
        <v>3687</v>
      </c>
      <c r="F1890" s="15"/>
    </row>
    <row r="1891" spans="1:6" hidden="1" outlineLevel="2" x14ac:dyDescent="0.25">
      <c r="A1891" s="196" t="s">
        <v>5431</v>
      </c>
      <c r="B1891" s="196" t="s">
        <v>1160</v>
      </c>
      <c r="C1891" s="197">
        <v>0</v>
      </c>
      <c r="D1891" s="197">
        <v>3386.9</v>
      </c>
      <c r="F1891" s="15"/>
    </row>
    <row r="1892" spans="1:6" hidden="1" outlineLevel="1" x14ac:dyDescent="0.25">
      <c r="A1892" s="196" t="s">
        <v>2371</v>
      </c>
      <c r="B1892" s="196" t="s">
        <v>2372</v>
      </c>
      <c r="C1892" s="197">
        <v>0</v>
      </c>
      <c r="D1892" s="197">
        <v>391925.42</v>
      </c>
      <c r="F1892" s="15"/>
    </row>
    <row r="1893" spans="1:6" hidden="1" outlineLevel="2" x14ac:dyDescent="0.25">
      <c r="A1893" s="196" t="s">
        <v>5432</v>
      </c>
      <c r="B1893" s="196" t="s">
        <v>5433</v>
      </c>
      <c r="C1893" s="197">
        <v>0</v>
      </c>
      <c r="D1893" s="197">
        <v>14524</v>
      </c>
      <c r="F1893" s="15"/>
    </row>
    <row r="1894" spans="1:6" hidden="1" outlineLevel="2" x14ac:dyDescent="0.25">
      <c r="A1894" s="196" t="s">
        <v>2373</v>
      </c>
      <c r="B1894" s="196" t="s">
        <v>1396</v>
      </c>
      <c r="C1894" s="198">
        <v>0</v>
      </c>
      <c r="D1894" s="198">
        <v>0</v>
      </c>
      <c r="F1894" s="15"/>
    </row>
    <row r="1895" spans="1:6" hidden="1" outlineLevel="2" x14ac:dyDescent="0.25">
      <c r="A1895" s="196" t="s">
        <v>2374</v>
      </c>
      <c r="B1895" s="196" t="s">
        <v>1985</v>
      </c>
      <c r="C1895" s="197">
        <v>0</v>
      </c>
      <c r="D1895" s="197">
        <v>22337</v>
      </c>
      <c r="F1895" s="15"/>
    </row>
    <row r="1896" spans="1:6" hidden="1" outlineLevel="2" x14ac:dyDescent="0.25">
      <c r="A1896" s="196" t="s">
        <v>2375</v>
      </c>
      <c r="B1896" s="196" t="s">
        <v>1986</v>
      </c>
      <c r="C1896" s="197">
        <v>0</v>
      </c>
      <c r="D1896" s="197">
        <v>3764.6</v>
      </c>
      <c r="F1896" s="15"/>
    </row>
    <row r="1897" spans="1:6" hidden="1" outlineLevel="2" x14ac:dyDescent="0.25">
      <c r="A1897" s="196" t="s">
        <v>2376</v>
      </c>
      <c r="B1897" s="196" t="s">
        <v>2377</v>
      </c>
      <c r="C1897" s="197">
        <v>0</v>
      </c>
      <c r="D1897" s="197">
        <v>4550</v>
      </c>
      <c r="F1897" s="15"/>
    </row>
    <row r="1898" spans="1:6" hidden="1" outlineLevel="2" x14ac:dyDescent="0.25">
      <c r="A1898" s="196" t="s">
        <v>2378</v>
      </c>
      <c r="B1898" s="196" t="s">
        <v>1418</v>
      </c>
      <c r="C1898" s="198">
        <v>0</v>
      </c>
      <c r="D1898" s="198">
        <v>0</v>
      </c>
      <c r="F1898" s="15"/>
    </row>
    <row r="1899" spans="1:6" hidden="1" outlineLevel="2" x14ac:dyDescent="0.25">
      <c r="A1899" s="196" t="s">
        <v>2379</v>
      </c>
      <c r="B1899" s="196" t="s">
        <v>1420</v>
      </c>
      <c r="C1899" s="198">
        <v>0</v>
      </c>
      <c r="D1899" s="198">
        <v>0</v>
      </c>
      <c r="F1899" s="15"/>
    </row>
    <row r="1900" spans="1:6" hidden="1" outlineLevel="2" x14ac:dyDescent="0.25">
      <c r="A1900" s="196" t="s">
        <v>2380</v>
      </c>
      <c r="B1900" s="196" t="s">
        <v>2381</v>
      </c>
      <c r="C1900" s="198">
        <v>0</v>
      </c>
      <c r="D1900" s="198">
        <v>0</v>
      </c>
      <c r="F1900" s="15"/>
    </row>
    <row r="1901" spans="1:6" hidden="1" outlineLevel="2" x14ac:dyDescent="0.25">
      <c r="A1901" s="196" t="s">
        <v>2382</v>
      </c>
      <c r="B1901" s="196" t="s">
        <v>2383</v>
      </c>
      <c r="C1901" s="198">
        <v>0</v>
      </c>
      <c r="D1901" s="198">
        <v>0</v>
      </c>
      <c r="F1901" s="15"/>
    </row>
    <row r="1902" spans="1:6" hidden="1" outlineLevel="2" x14ac:dyDescent="0.25">
      <c r="A1902" s="196" t="s">
        <v>5434</v>
      </c>
      <c r="B1902" s="196" t="s">
        <v>5435</v>
      </c>
      <c r="C1902" s="197">
        <v>0</v>
      </c>
      <c r="D1902" s="197">
        <v>12439</v>
      </c>
      <c r="F1902" s="15"/>
    </row>
    <row r="1903" spans="1:6" hidden="1" outlineLevel="2" x14ac:dyDescent="0.25">
      <c r="A1903" s="196" t="s">
        <v>2384</v>
      </c>
      <c r="B1903" s="196" t="s">
        <v>1440</v>
      </c>
      <c r="C1903" s="198">
        <v>0</v>
      </c>
      <c r="D1903" s="198">
        <v>0</v>
      </c>
      <c r="F1903" s="15"/>
    </row>
    <row r="1904" spans="1:6" hidden="1" outlineLevel="2" x14ac:dyDescent="0.25">
      <c r="A1904" s="196" t="s">
        <v>5436</v>
      </c>
      <c r="B1904" s="196" t="s">
        <v>5437</v>
      </c>
      <c r="C1904" s="197">
        <v>0</v>
      </c>
      <c r="D1904" s="197">
        <v>15779.6</v>
      </c>
      <c r="F1904" s="15"/>
    </row>
    <row r="1905" spans="1:6" hidden="1" outlineLevel="2" x14ac:dyDescent="0.25">
      <c r="A1905" s="196" t="s">
        <v>5438</v>
      </c>
      <c r="B1905" s="196" t="s">
        <v>2516</v>
      </c>
      <c r="C1905" s="197">
        <v>0</v>
      </c>
      <c r="D1905" s="197">
        <v>499</v>
      </c>
      <c r="F1905" s="15"/>
    </row>
    <row r="1906" spans="1:6" hidden="1" outlineLevel="2" x14ac:dyDescent="0.25">
      <c r="A1906" s="196" t="s">
        <v>2385</v>
      </c>
      <c r="B1906" s="196" t="s">
        <v>2001</v>
      </c>
      <c r="C1906" s="197">
        <v>0</v>
      </c>
      <c r="D1906" s="197">
        <v>3825</v>
      </c>
      <c r="F1906" s="15"/>
    </row>
    <row r="1907" spans="1:6" hidden="1" outlineLevel="2" x14ac:dyDescent="0.25">
      <c r="A1907" s="196" t="s">
        <v>2386</v>
      </c>
      <c r="B1907" s="196" t="s">
        <v>2387</v>
      </c>
      <c r="C1907" s="198">
        <v>0</v>
      </c>
      <c r="D1907" s="198">
        <v>0</v>
      </c>
      <c r="F1907" s="15"/>
    </row>
    <row r="1908" spans="1:6" hidden="1" outlineLevel="2" x14ac:dyDescent="0.25">
      <c r="A1908" s="196" t="s">
        <v>5439</v>
      </c>
      <c r="B1908" s="196" t="s">
        <v>964</v>
      </c>
      <c r="C1908" s="197">
        <v>0</v>
      </c>
      <c r="D1908" s="197">
        <v>1478.7</v>
      </c>
      <c r="F1908" s="15"/>
    </row>
    <row r="1909" spans="1:6" hidden="1" outlineLevel="2" x14ac:dyDescent="0.25">
      <c r="A1909" s="196" t="s">
        <v>2388</v>
      </c>
      <c r="B1909" s="196" t="s">
        <v>2009</v>
      </c>
      <c r="C1909" s="197">
        <v>0</v>
      </c>
      <c r="D1909" s="197">
        <v>3507</v>
      </c>
      <c r="F1909" s="15"/>
    </row>
    <row r="1910" spans="1:6" hidden="1" outlineLevel="2" x14ac:dyDescent="0.25">
      <c r="A1910" s="196" t="s">
        <v>5440</v>
      </c>
      <c r="B1910" s="196" t="s">
        <v>5441</v>
      </c>
      <c r="C1910" s="197">
        <v>0</v>
      </c>
      <c r="D1910" s="197">
        <v>2790</v>
      </c>
      <c r="F1910" s="15"/>
    </row>
    <row r="1911" spans="1:6" hidden="1" outlineLevel="2" x14ac:dyDescent="0.25">
      <c r="A1911" s="196" t="s">
        <v>5442</v>
      </c>
      <c r="B1911" s="196" t="s">
        <v>978</v>
      </c>
      <c r="C1911" s="197">
        <v>0</v>
      </c>
      <c r="D1911" s="197">
        <v>1395</v>
      </c>
      <c r="F1911" s="15"/>
    </row>
    <row r="1912" spans="1:6" hidden="1" outlineLevel="2" x14ac:dyDescent="0.25">
      <c r="A1912" s="196" t="s">
        <v>5443</v>
      </c>
      <c r="B1912" s="196" t="s">
        <v>5444</v>
      </c>
      <c r="C1912" s="197">
        <v>0</v>
      </c>
      <c r="D1912" s="197">
        <v>2511</v>
      </c>
      <c r="F1912" s="15"/>
    </row>
    <row r="1913" spans="1:6" hidden="1" outlineLevel="2" x14ac:dyDescent="0.25">
      <c r="A1913" s="196" t="s">
        <v>2389</v>
      </c>
      <c r="B1913" s="196" t="s">
        <v>2015</v>
      </c>
      <c r="C1913" s="197">
        <v>0</v>
      </c>
      <c r="D1913" s="197">
        <v>438</v>
      </c>
      <c r="F1913" s="15"/>
    </row>
    <row r="1914" spans="1:6" hidden="1" outlineLevel="2" x14ac:dyDescent="0.25">
      <c r="A1914" s="196" t="s">
        <v>2390</v>
      </c>
      <c r="B1914" s="196" t="s">
        <v>2017</v>
      </c>
      <c r="C1914" s="198">
        <v>0</v>
      </c>
      <c r="D1914" s="198">
        <v>0</v>
      </c>
      <c r="F1914" s="15"/>
    </row>
    <row r="1915" spans="1:6" hidden="1" outlineLevel="2" x14ac:dyDescent="0.25">
      <c r="A1915" s="196" t="s">
        <v>2391</v>
      </c>
      <c r="B1915" s="196" t="s">
        <v>1484</v>
      </c>
      <c r="C1915" s="198">
        <v>0</v>
      </c>
      <c r="D1915" s="198">
        <v>0</v>
      </c>
      <c r="F1915" s="15"/>
    </row>
    <row r="1916" spans="1:6" hidden="1" outlineLevel="2" x14ac:dyDescent="0.25">
      <c r="A1916" s="196" t="s">
        <v>2392</v>
      </c>
      <c r="B1916" s="196" t="s">
        <v>2020</v>
      </c>
      <c r="C1916" s="197">
        <v>0</v>
      </c>
      <c r="D1916" s="197">
        <v>4115</v>
      </c>
      <c r="F1916" s="15"/>
    </row>
    <row r="1917" spans="1:6" hidden="1" outlineLevel="2" x14ac:dyDescent="0.25">
      <c r="A1917" s="196" t="s">
        <v>5445</v>
      </c>
      <c r="B1917" s="196" t="s">
        <v>5446</v>
      </c>
      <c r="C1917" s="197">
        <v>0</v>
      </c>
      <c r="D1917" s="197">
        <v>3704.9</v>
      </c>
      <c r="F1917" s="15"/>
    </row>
    <row r="1918" spans="1:6" hidden="1" outlineLevel="2" x14ac:dyDescent="0.25">
      <c r="A1918" s="196" t="s">
        <v>2393</v>
      </c>
      <c r="B1918" s="196" t="s">
        <v>2026</v>
      </c>
      <c r="C1918" s="197">
        <v>0</v>
      </c>
      <c r="D1918" s="197">
        <v>3507</v>
      </c>
      <c r="F1918" s="15"/>
    </row>
    <row r="1919" spans="1:6" hidden="1" outlineLevel="2" x14ac:dyDescent="0.25">
      <c r="A1919" s="196" t="s">
        <v>2394</v>
      </c>
      <c r="B1919" s="196" t="s">
        <v>2029</v>
      </c>
      <c r="C1919" s="197">
        <v>0</v>
      </c>
      <c r="D1919" s="197">
        <v>5106</v>
      </c>
      <c r="F1919" s="15"/>
    </row>
    <row r="1920" spans="1:6" hidden="1" outlineLevel="2" x14ac:dyDescent="0.25">
      <c r="A1920" s="196" t="s">
        <v>5447</v>
      </c>
      <c r="B1920" s="196" t="s">
        <v>5448</v>
      </c>
      <c r="C1920" s="197">
        <v>0</v>
      </c>
      <c r="D1920" s="197">
        <v>8826</v>
      </c>
      <c r="F1920" s="15"/>
    </row>
    <row r="1921" spans="1:6" hidden="1" outlineLevel="2" x14ac:dyDescent="0.25">
      <c r="A1921" s="196" t="s">
        <v>5449</v>
      </c>
      <c r="B1921" s="196" t="s">
        <v>3104</v>
      </c>
      <c r="C1921" s="197">
        <v>0</v>
      </c>
      <c r="D1921" s="197">
        <v>1199.7</v>
      </c>
      <c r="F1921" s="15"/>
    </row>
    <row r="1922" spans="1:6" hidden="1" outlineLevel="2" x14ac:dyDescent="0.25">
      <c r="A1922" s="196" t="s">
        <v>2395</v>
      </c>
      <c r="B1922" s="196" t="s">
        <v>2034</v>
      </c>
      <c r="C1922" s="197">
        <v>0</v>
      </c>
      <c r="D1922" s="197">
        <v>4222.8999999999996</v>
      </c>
      <c r="F1922" s="15"/>
    </row>
    <row r="1923" spans="1:6" hidden="1" outlineLevel="2" x14ac:dyDescent="0.25">
      <c r="A1923" s="196" t="s">
        <v>2396</v>
      </c>
      <c r="B1923" s="196" t="s">
        <v>2397</v>
      </c>
      <c r="C1923" s="197">
        <v>0</v>
      </c>
      <c r="D1923" s="197">
        <v>10295</v>
      </c>
      <c r="F1923" s="15"/>
    </row>
    <row r="1924" spans="1:6" hidden="1" outlineLevel="2" x14ac:dyDescent="0.25">
      <c r="A1924" s="196" t="s">
        <v>2398</v>
      </c>
      <c r="B1924" s="196" t="s">
        <v>2035</v>
      </c>
      <c r="C1924" s="197">
        <v>0</v>
      </c>
      <c r="D1924" s="197">
        <v>604</v>
      </c>
      <c r="F1924" s="15"/>
    </row>
    <row r="1925" spans="1:6" hidden="1" outlineLevel="2" x14ac:dyDescent="0.25">
      <c r="A1925" s="196" t="s">
        <v>2399</v>
      </c>
      <c r="B1925" s="196" t="s">
        <v>2400</v>
      </c>
      <c r="C1925" s="197">
        <v>0</v>
      </c>
      <c r="D1925" s="197">
        <v>118055.32</v>
      </c>
      <c r="F1925" s="15"/>
    </row>
    <row r="1926" spans="1:6" hidden="1" outlineLevel="2" x14ac:dyDescent="0.25">
      <c r="A1926" s="196" t="s">
        <v>2401</v>
      </c>
      <c r="B1926" s="196" t="s">
        <v>2036</v>
      </c>
      <c r="C1926" s="197">
        <v>0</v>
      </c>
      <c r="D1926" s="197">
        <v>16040</v>
      </c>
      <c r="F1926" s="15"/>
    </row>
    <row r="1927" spans="1:6" hidden="1" outlineLevel="2" x14ac:dyDescent="0.25">
      <c r="A1927" s="196" t="s">
        <v>5450</v>
      </c>
      <c r="B1927" s="196" t="s">
        <v>1038</v>
      </c>
      <c r="C1927" s="197">
        <v>0</v>
      </c>
      <c r="D1927" s="197">
        <v>1395</v>
      </c>
      <c r="F1927" s="15"/>
    </row>
    <row r="1928" spans="1:6" hidden="1" outlineLevel="2" x14ac:dyDescent="0.25">
      <c r="A1928" s="196" t="s">
        <v>2402</v>
      </c>
      <c r="B1928" s="196" t="s">
        <v>1528</v>
      </c>
      <c r="C1928" s="198">
        <v>0</v>
      </c>
      <c r="D1928" s="198">
        <v>0</v>
      </c>
      <c r="F1928" s="15"/>
    </row>
    <row r="1929" spans="1:6" hidden="1" outlineLevel="2" x14ac:dyDescent="0.25">
      <c r="A1929" s="196" t="s">
        <v>5451</v>
      </c>
      <c r="B1929" s="196" t="s">
        <v>1781</v>
      </c>
      <c r="C1929" s="197">
        <v>0</v>
      </c>
      <c r="D1929" s="197">
        <v>3511</v>
      </c>
      <c r="F1929" s="15"/>
    </row>
    <row r="1930" spans="1:6" hidden="1" outlineLevel="2" x14ac:dyDescent="0.25">
      <c r="A1930" s="196" t="s">
        <v>2403</v>
      </c>
      <c r="B1930" s="196" t="s">
        <v>2041</v>
      </c>
      <c r="C1930" s="197">
        <v>0</v>
      </c>
      <c r="D1930" s="197">
        <v>3835.8</v>
      </c>
      <c r="F1930" s="15"/>
    </row>
    <row r="1931" spans="1:6" hidden="1" outlineLevel="2" x14ac:dyDescent="0.25">
      <c r="A1931" s="196" t="s">
        <v>5452</v>
      </c>
      <c r="B1931" s="196" t="s">
        <v>3802</v>
      </c>
      <c r="C1931" s="197">
        <v>0</v>
      </c>
      <c r="D1931" s="197">
        <v>7504</v>
      </c>
      <c r="F1931" s="15"/>
    </row>
    <row r="1932" spans="1:6" hidden="1" outlineLevel="2" x14ac:dyDescent="0.25">
      <c r="A1932" s="196" t="s">
        <v>5453</v>
      </c>
      <c r="B1932" s="196" t="s">
        <v>1050</v>
      </c>
      <c r="C1932" s="197">
        <v>0</v>
      </c>
      <c r="D1932" s="197">
        <v>2854</v>
      </c>
      <c r="F1932" s="15"/>
    </row>
    <row r="1933" spans="1:6" hidden="1" outlineLevel="2" x14ac:dyDescent="0.25">
      <c r="A1933" s="196" t="s">
        <v>5454</v>
      </c>
      <c r="B1933" s="196" t="s">
        <v>5455</v>
      </c>
      <c r="C1933" s="197">
        <v>0</v>
      </c>
      <c r="D1933" s="197">
        <v>2511</v>
      </c>
      <c r="F1933" s="15"/>
    </row>
    <row r="1934" spans="1:6" hidden="1" outlineLevel="2" x14ac:dyDescent="0.25">
      <c r="A1934" s="196" t="s">
        <v>2404</v>
      </c>
      <c r="B1934" s="196" t="s">
        <v>1570</v>
      </c>
      <c r="C1934" s="198">
        <v>0</v>
      </c>
      <c r="D1934" s="198">
        <v>0</v>
      </c>
      <c r="F1934" s="15"/>
    </row>
    <row r="1935" spans="1:6" hidden="1" outlineLevel="2" x14ac:dyDescent="0.25">
      <c r="A1935" s="196" t="s">
        <v>5456</v>
      </c>
      <c r="B1935" s="196" t="s">
        <v>5457</v>
      </c>
      <c r="C1935" s="197">
        <v>0</v>
      </c>
      <c r="D1935" s="197">
        <v>2790</v>
      </c>
      <c r="F1935" s="15"/>
    </row>
    <row r="1936" spans="1:6" hidden="1" outlineLevel="2" x14ac:dyDescent="0.25">
      <c r="A1936" s="196" t="s">
        <v>2405</v>
      </c>
      <c r="B1936" s="196" t="s">
        <v>1604</v>
      </c>
      <c r="C1936" s="198">
        <v>0</v>
      </c>
      <c r="D1936" s="198">
        <v>0</v>
      </c>
      <c r="F1936" s="15"/>
    </row>
    <row r="1937" spans="1:6" hidden="1" outlineLevel="2" x14ac:dyDescent="0.25">
      <c r="A1937" s="196" t="s">
        <v>2406</v>
      </c>
      <c r="B1937" s="196" t="s">
        <v>2407</v>
      </c>
      <c r="C1937" s="197">
        <v>0</v>
      </c>
      <c r="D1937" s="197">
        <v>59552</v>
      </c>
      <c r="F1937" s="15"/>
    </row>
    <row r="1938" spans="1:6" hidden="1" outlineLevel="2" x14ac:dyDescent="0.25">
      <c r="A1938" s="196" t="s">
        <v>5458</v>
      </c>
      <c r="B1938" s="196" t="s">
        <v>1112</v>
      </c>
      <c r="C1938" s="197">
        <v>0</v>
      </c>
      <c r="D1938" s="197">
        <v>2475</v>
      </c>
      <c r="F1938" s="15"/>
    </row>
    <row r="1939" spans="1:6" hidden="1" outlineLevel="2" x14ac:dyDescent="0.25">
      <c r="A1939" s="196" t="s">
        <v>5459</v>
      </c>
      <c r="B1939" s="196" t="s">
        <v>5460</v>
      </c>
      <c r="C1939" s="197">
        <v>0</v>
      </c>
      <c r="D1939" s="197">
        <v>2536</v>
      </c>
      <c r="F1939" s="15"/>
    </row>
    <row r="1940" spans="1:6" hidden="1" outlineLevel="2" x14ac:dyDescent="0.25">
      <c r="A1940" s="196" t="s">
        <v>5461</v>
      </c>
      <c r="B1940" s="196" t="s">
        <v>2062</v>
      </c>
      <c r="C1940" s="197">
        <v>0</v>
      </c>
      <c r="D1940" s="197">
        <v>219</v>
      </c>
      <c r="F1940" s="15"/>
    </row>
    <row r="1941" spans="1:6" hidden="1" outlineLevel="2" x14ac:dyDescent="0.25">
      <c r="A1941" s="196" t="s">
        <v>5462</v>
      </c>
      <c r="B1941" s="196" t="s">
        <v>1120</v>
      </c>
      <c r="C1941" s="197">
        <v>0</v>
      </c>
      <c r="D1941" s="197">
        <v>25403.200000000001</v>
      </c>
      <c r="F1941" s="15"/>
    </row>
    <row r="1942" spans="1:6" hidden="1" outlineLevel="2" x14ac:dyDescent="0.25">
      <c r="A1942" s="196" t="s">
        <v>5463</v>
      </c>
      <c r="B1942" s="196" t="s">
        <v>1136</v>
      </c>
      <c r="C1942" s="197">
        <v>0</v>
      </c>
      <c r="D1942" s="197">
        <v>2570</v>
      </c>
      <c r="F1942" s="15"/>
    </row>
    <row r="1943" spans="1:6" hidden="1" outlineLevel="2" x14ac:dyDescent="0.25">
      <c r="A1943" s="196" t="s">
        <v>2408</v>
      </c>
      <c r="B1943" s="196" t="s">
        <v>1628</v>
      </c>
      <c r="C1943" s="198">
        <v>0</v>
      </c>
      <c r="D1943" s="198">
        <v>0</v>
      </c>
      <c r="F1943" s="15"/>
    </row>
    <row r="1944" spans="1:6" hidden="1" outlineLevel="2" x14ac:dyDescent="0.25">
      <c r="A1944" s="196" t="s">
        <v>2409</v>
      </c>
      <c r="B1944" s="196" t="s">
        <v>1630</v>
      </c>
      <c r="C1944" s="198">
        <v>0</v>
      </c>
      <c r="D1944" s="198">
        <v>0</v>
      </c>
      <c r="F1944" s="15"/>
    </row>
    <row r="1945" spans="1:6" hidden="1" outlineLevel="2" x14ac:dyDescent="0.25">
      <c r="A1945" s="196" t="s">
        <v>5464</v>
      </c>
      <c r="B1945" s="196" t="s">
        <v>1138</v>
      </c>
      <c r="C1945" s="197">
        <v>0</v>
      </c>
      <c r="D1945" s="197">
        <v>1547</v>
      </c>
      <c r="F1945" s="15"/>
    </row>
    <row r="1946" spans="1:6" hidden="1" outlineLevel="2" x14ac:dyDescent="0.25">
      <c r="A1946" s="196" t="s">
        <v>5465</v>
      </c>
      <c r="B1946" s="196" t="s">
        <v>5466</v>
      </c>
      <c r="C1946" s="197">
        <v>0</v>
      </c>
      <c r="D1946" s="197">
        <v>279</v>
      </c>
      <c r="F1946" s="15"/>
    </row>
    <row r="1947" spans="1:6" hidden="1" outlineLevel="2" x14ac:dyDescent="0.25">
      <c r="A1947" s="196" t="s">
        <v>5467</v>
      </c>
      <c r="B1947" s="196" t="s">
        <v>1142</v>
      </c>
      <c r="C1947" s="197">
        <v>0</v>
      </c>
      <c r="D1947" s="197">
        <v>1395</v>
      </c>
      <c r="F1947" s="15"/>
    </row>
    <row r="1948" spans="1:6" hidden="1" outlineLevel="2" x14ac:dyDescent="0.25">
      <c r="A1948" s="196" t="s">
        <v>5468</v>
      </c>
      <c r="B1948" s="196" t="s">
        <v>1146</v>
      </c>
      <c r="C1948" s="197">
        <v>0</v>
      </c>
      <c r="D1948" s="197">
        <v>1478.7</v>
      </c>
      <c r="F1948" s="15"/>
    </row>
    <row r="1949" spans="1:6" hidden="1" outlineLevel="2" x14ac:dyDescent="0.25">
      <c r="A1949" s="196" t="s">
        <v>5469</v>
      </c>
      <c r="B1949" s="196" t="s">
        <v>5470</v>
      </c>
      <c r="C1949" s="197">
        <v>0</v>
      </c>
      <c r="D1949" s="197">
        <v>1555</v>
      </c>
      <c r="F1949" s="15"/>
    </row>
    <row r="1950" spans="1:6" hidden="1" outlineLevel="2" x14ac:dyDescent="0.25">
      <c r="A1950" s="196" t="s">
        <v>5471</v>
      </c>
      <c r="B1950" s="196" t="s">
        <v>2069</v>
      </c>
      <c r="C1950" s="198">
        <v>0</v>
      </c>
      <c r="D1950" s="198">
        <v>0</v>
      </c>
      <c r="F1950" s="15"/>
    </row>
    <row r="1951" spans="1:6" hidden="1" outlineLevel="2" x14ac:dyDescent="0.25">
      <c r="A1951" s="196" t="s">
        <v>2410</v>
      </c>
      <c r="B1951" s="196" t="s">
        <v>2071</v>
      </c>
      <c r="C1951" s="197">
        <v>0</v>
      </c>
      <c r="D1951" s="197">
        <v>1906</v>
      </c>
      <c r="F1951" s="15"/>
    </row>
    <row r="1952" spans="1:6" hidden="1" outlineLevel="2" x14ac:dyDescent="0.25">
      <c r="A1952" s="196" t="s">
        <v>5472</v>
      </c>
      <c r="B1952" s="196" t="s">
        <v>1168</v>
      </c>
      <c r="C1952" s="197">
        <v>0</v>
      </c>
      <c r="D1952" s="197">
        <v>1095</v>
      </c>
      <c r="F1952" s="15"/>
    </row>
    <row r="1953" spans="1:6" hidden="1" outlineLevel="1" collapsed="1" x14ac:dyDescent="0.25">
      <c r="A1953" s="196" t="s">
        <v>5473</v>
      </c>
      <c r="B1953" s="196" t="s">
        <v>5474</v>
      </c>
      <c r="C1953" s="197">
        <v>0</v>
      </c>
      <c r="D1953" s="197">
        <v>274349.2</v>
      </c>
      <c r="F1953" s="15"/>
    </row>
    <row r="1954" spans="1:6" hidden="1" outlineLevel="2" x14ac:dyDescent="0.25">
      <c r="A1954" s="196" t="s">
        <v>5475</v>
      </c>
      <c r="B1954" s="196" t="s">
        <v>4561</v>
      </c>
      <c r="C1954" s="197">
        <v>0</v>
      </c>
      <c r="D1954" s="197">
        <v>49349.2</v>
      </c>
      <c r="F1954" s="15"/>
    </row>
    <row r="1955" spans="1:6" hidden="1" outlineLevel="2" x14ac:dyDescent="0.25">
      <c r="A1955" s="196" t="s">
        <v>5476</v>
      </c>
      <c r="B1955" s="196" t="s">
        <v>4586</v>
      </c>
      <c r="C1955" s="197">
        <v>0</v>
      </c>
      <c r="D1955" s="197">
        <v>140000</v>
      </c>
      <c r="F1955" s="15"/>
    </row>
    <row r="1956" spans="1:6" hidden="1" outlineLevel="2" x14ac:dyDescent="0.25">
      <c r="A1956" s="196" t="s">
        <v>5477</v>
      </c>
      <c r="B1956" s="196" t="s">
        <v>5478</v>
      </c>
      <c r="C1956" s="197">
        <v>0</v>
      </c>
      <c r="D1956" s="197">
        <v>45000</v>
      </c>
      <c r="F1956" s="15"/>
    </row>
    <row r="1957" spans="1:6" hidden="1" outlineLevel="2" x14ac:dyDescent="0.25">
      <c r="A1957" s="196" t="s">
        <v>5479</v>
      </c>
      <c r="B1957" s="196" t="s">
        <v>5480</v>
      </c>
      <c r="C1957" s="197">
        <v>0</v>
      </c>
      <c r="D1957" s="197">
        <v>40000</v>
      </c>
      <c r="F1957" s="15"/>
    </row>
    <row r="1958" spans="1:6" collapsed="1" x14ac:dyDescent="0.25">
      <c r="A1958" s="196" t="s">
        <v>2411</v>
      </c>
      <c r="B1958" s="196" t="s">
        <v>2412</v>
      </c>
      <c r="C1958" s="197">
        <v>0</v>
      </c>
      <c r="D1958" s="197">
        <v>3975247.61</v>
      </c>
      <c r="F1958" s="15">
        <f>D1958</f>
        <v>3975247.61</v>
      </c>
    </row>
    <row r="1959" spans="1:6" hidden="1" outlineLevel="1" x14ac:dyDescent="0.25">
      <c r="A1959" s="196" t="s">
        <v>2413</v>
      </c>
      <c r="B1959" s="196" t="s">
        <v>848</v>
      </c>
      <c r="C1959" s="197">
        <v>0</v>
      </c>
      <c r="D1959" s="197">
        <v>1223458</v>
      </c>
      <c r="F1959" s="15"/>
    </row>
    <row r="1960" spans="1:6" hidden="1" outlineLevel="2" x14ac:dyDescent="0.25">
      <c r="A1960" s="196" t="s">
        <v>2414</v>
      </c>
      <c r="B1960" s="196" t="s">
        <v>850</v>
      </c>
      <c r="C1960" s="197">
        <v>0</v>
      </c>
      <c r="D1960" s="197">
        <v>230</v>
      </c>
      <c r="F1960" s="15"/>
    </row>
    <row r="1961" spans="1:6" hidden="1" outlineLevel="2" x14ac:dyDescent="0.25">
      <c r="A1961" s="196" t="s">
        <v>5481</v>
      </c>
      <c r="B1961" s="196" t="s">
        <v>1982</v>
      </c>
      <c r="C1961" s="198">
        <v>0</v>
      </c>
      <c r="D1961" s="198">
        <v>0</v>
      </c>
      <c r="F1961" s="15"/>
    </row>
    <row r="1962" spans="1:6" hidden="1" outlineLevel="2" x14ac:dyDescent="0.25">
      <c r="A1962" s="196" t="s">
        <v>5482</v>
      </c>
      <c r="B1962" s="196" t="s">
        <v>2229</v>
      </c>
      <c r="C1962" s="198">
        <v>0</v>
      </c>
      <c r="D1962" s="198">
        <v>0</v>
      </c>
      <c r="F1962" s="15"/>
    </row>
    <row r="1963" spans="1:6" hidden="1" outlineLevel="2" x14ac:dyDescent="0.25">
      <c r="A1963" s="196" t="s">
        <v>5483</v>
      </c>
      <c r="B1963" s="196" t="s">
        <v>4112</v>
      </c>
      <c r="C1963" s="198">
        <v>0</v>
      </c>
      <c r="D1963" s="198">
        <v>0</v>
      </c>
      <c r="F1963" s="15"/>
    </row>
    <row r="1964" spans="1:6" hidden="1" outlineLevel="2" x14ac:dyDescent="0.25">
      <c r="A1964" s="196" t="s">
        <v>2415</v>
      </c>
      <c r="B1964" s="196" t="s">
        <v>852</v>
      </c>
      <c r="C1964" s="197">
        <v>0</v>
      </c>
      <c r="D1964" s="197">
        <v>5233</v>
      </c>
      <c r="F1964" s="15"/>
    </row>
    <row r="1965" spans="1:6" hidden="1" outlineLevel="2" x14ac:dyDescent="0.25">
      <c r="A1965" s="196" t="s">
        <v>5484</v>
      </c>
      <c r="B1965" s="196" t="s">
        <v>4114</v>
      </c>
      <c r="C1965" s="198">
        <v>0</v>
      </c>
      <c r="D1965" s="198">
        <v>0</v>
      </c>
      <c r="F1965" s="15"/>
    </row>
    <row r="1966" spans="1:6" hidden="1" outlineLevel="2" x14ac:dyDescent="0.25">
      <c r="A1966" s="196" t="s">
        <v>2416</v>
      </c>
      <c r="B1966" s="196" t="s">
        <v>856</v>
      </c>
      <c r="C1966" s="197">
        <v>0</v>
      </c>
      <c r="D1966" s="197">
        <v>64</v>
      </c>
      <c r="F1966" s="15"/>
    </row>
    <row r="1967" spans="1:6" hidden="1" outlineLevel="2" x14ac:dyDescent="0.25">
      <c r="A1967" s="196" t="s">
        <v>2417</v>
      </c>
      <c r="B1967" s="196" t="s">
        <v>1985</v>
      </c>
      <c r="C1967" s="197">
        <v>0</v>
      </c>
      <c r="D1967" s="197">
        <v>29920</v>
      </c>
      <c r="F1967" s="15"/>
    </row>
    <row r="1968" spans="1:6" hidden="1" outlineLevel="2" x14ac:dyDescent="0.25">
      <c r="A1968" s="196" t="s">
        <v>5485</v>
      </c>
      <c r="B1968" s="196" t="s">
        <v>4122</v>
      </c>
      <c r="C1968" s="198">
        <v>0</v>
      </c>
      <c r="D1968" s="198">
        <v>0</v>
      </c>
      <c r="F1968" s="15"/>
    </row>
    <row r="1969" spans="1:6" hidden="1" outlineLevel="2" x14ac:dyDescent="0.25">
      <c r="A1969" s="196" t="s">
        <v>2418</v>
      </c>
      <c r="B1969" s="196" t="s">
        <v>864</v>
      </c>
      <c r="C1969" s="197">
        <v>0</v>
      </c>
      <c r="D1969" s="197">
        <v>2879</v>
      </c>
      <c r="F1969" s="15"/>
    </row>
    <row r="1970" spans="1:6" hidden="1" outlineLevel="2" x14ac:dyDescent="0.25">
      <c r="A1970" s="196" t="s">
        <v>2419</v>
      </c>
      <c r="B1970" s="196" t="s">
        <v>868</v>
      </c>
      <c r="C1970" s="197">
        <v>0</v>
      </c>
      <c r="D1970" s="197">
        <v>1950</v>
      </c>
      <c r="F1970" s="15"/>
    </row>
    <row r="1971" spans="1:6" hidden="1" outlineLevel="2" x14ac:dyDescent="0.25">
      <c r="A1971" s="196" t="s">
        <v>5486</v>
      </c>
      <c r="B1971" s="196" t="s">
        <v>2741</v>
      </c>
      <c r="C1971" s="197">
        <v>0</v>
      </c>
      <c r="D1971" s="197">
        <v>0</v>
      </c>
      <c r="F1971" s="15"/>
    </row>
    <row r="1972" spans="1:6" hidden="1" outlineLevel="2" x14ac:dyDescent="0.25">
      <c r="A1972" s="196" t="s">
        <v>2420</v>
      </c>
      <c r="B1972" s="196" t="s">
        <v>1883</v>
      </c>
      <c r="C1972" s="198">
        <v>0</v>
      </c>
      <c r="D1972" s="198">
        <v>0</v>
      </c>
      <c r="F1972" s="15"/>
    </row>
    <row r="1973" spans="1:6" hidden="1" outlineLevel="2" x14ac:dyDescent="0.25">
      <c r="A1973" s="196" t="s">
        <v>2421</v>
      </c>
      <c r="B1973" s="196" t="s">
        <v>880</v>
      </c>
      <c r="C1973" s="197">
        <v>0</v>
      </c>
      <c r="D1973" s="197">
        <v>8680</v>
      </c>
      <c r="F1973" s="15"/>
    </row>
    <row r="1974" spans="1:6" hidden="1" outlineLevel="2" x14ac:dyDescent="0.25">
      <c r="A1974" s="196" t="s">
        <v>2422</v>
      </c>
      <c r="B1974" s="196" t="s">
        <v>882</v>
      </c>
      <c r="C1974" s="197">
        <v>0</v>
      </c>
      <c r="D1974" s="197">
        <v>859</v>
      </c>
      <c r="F1974" s="15"/>
    </row>
    <row r="1975" spans="1:6" hidden="1" outlineLevel="2" x14ac:dyDescent="0.25">
      <c r="A1975" s="196" t="s">
        <v>5487</v>
      </c>
      <c r="B1975" s="196" t="s">
        <v>884</v>
      </c>
      <c r="C1975" s="198">
        <v>0</v>
      </c>
      <c r="D1975" s="198">
        <v>0</v>
      </c>
      <c r="F1975" s="15"/>
    </row>
    <row r="1976" spans="1:6" hidden="1" outlineLevel="2" x14ac:dyDescent="0.25">
      <c r="A1976" s="196" t="s">
        <v>2423</v>
      </c>
      <c r="B1976" s="196" t="s">
        <v>886</v>
      </c>
      <c r="C1976" s="197">
        <v>0</v>
      </c>
      <c r="D1976" s="197">
        <v>3280</v>
      </c>
      <c r="F1976" s="15"/>
    </row>
    <row r="1977" spans="1:6" hidden="1" outlineLevel="2" x14ac:dyDescent="0.25">
      <c r="A1977" s="196" t="s">
        <v>5488</v>
      </c>
      <c r="B1977" s="196" t="s">
        <v>1202</v>
      </c>
      <c r="C1977" s="197">
        <v>0</v>
      </c>
      <c r="D1977" s="197">
        <v>845</v>
      </c>
      <c r="F1977" s="15"/>
    </row>
    <row r="1978" spans="1:6" hidden="1" outlineLevel="2" x14ac:dyDescent="0.25">
      <c r="A1978" s="196" t="s">
        <v>5489</v>
      </c>
      <c r="B1978" s="196" t="s">
        <v>1420</v>
      </c>
      <c r="C1978" s="198">
        <v>0</v>
      </c>
      <c r="D1978" s="198">
        <v>0</v>
      </c>
      <c r="F1978" s="15"/>
    </row>
    <row r="1979" spans="1:6" hidden="1" outlineLevel="2" x14ac:dyDescent="0.25">
      <c r="A1979" s="196" t="s">
        <v>5490</v>
      </c>
      <c r="B1979" s="196" t="s">
        <v>5491</v>
      </c>
      <c r="C1979" s="197">
        <v>0</v>
      </c>
      <c r="D1979" s="197">
        <v>8568</v>
      </c>
      <c r="F1979" s="15"/>
    </row>
    <row r="1980" spans="1:6" hidden="1" outlineLevel="2" x14ac:dyDescent="0.25">
      <c r="A1980" s="196" t="s">
        <v>5492</v>
      </c>
      <c r="B1980" s="196" t="s">
        <v>5493</v>
      </c>
      <c r="C1980" s="197">
        <v>0</v>
      </c>
      <c r="D1980" s="197">
        <v>5940</v>
      </c>
      <c r="F1980" s="15"/>
    </row>
    <row r="1981" spans="1:6" hidden="1" outlineLevel="2" x14ac:dyDescent="0.25">
      <c r="A1981" s="196" t="s">
        <v>5494</v>
      </c>
      <c r="B1981" s="196" t="s">
        <v>5495</v>
      </c>
      <c r="C1981" s="197">
        <v>0</v>
      </c>
      <c r="D1981" s="197">
        <v>11606</v>
      </c>
      <c r="F1981" s="15"/>
    </row>
    <row r="1982" spans="1:6" hidden="1" outlineLevel="2" x14ac:dyDescent="0.25">
      <c r="A1982" s="196" t="s">
        <v>5496</v>
      </c>
      <c r="B1982" s="196" t="s">
        <v>2243</v>
      </c>
      <c r="C1982" s="198">
        <v>0</v>
      </c>
      <c r="D1982" s="198">
        <v>0</v>
      </c>
      <c r="F1982" s="15"/>
    </row>
    <row r="1983" spans="1:6" hidden="1" outlineLevel="2" x14ac:dyDescent="0.25">
      <c r="A1983" s="196" t="s">
        <v>2424</v>
      </c>
      <c r="B1983" s="196" t="s">
        <v>898</v>
      </c>
      <c r="C1983" s="197">
        <v>0</v>
      </c>
      <c r="D1983" s="197">
        <v>493</v>
      </c>
      <c r="F1983" s="15"/>
    </row>
    <row r="1984" spans="1:6" hidden="1" outlineLevel="2" x14ac:dyDescent="0.25">
      <c r="A1984" s="196" t="s">
        <v>2425</v>
      </c>
      <c r="B1984" s="196" t="s">
        <v>900</v>
      </c>
      <c r="C1984" s="197">
        <v>0</v>
      </c>
      <c r="D1984" s="197">
        <v>19605</v>
      </c>
      <c r="F1984" s="15"/>
    </row>
    <row r="1985" spans="1:6" hidden="1" outlineLevel="2" x14ac:dyDescent="0.25">
      <c r="A1985" s="196" t="s">
        <v>2426</v>
      </c>
      <c r="B1985" s="196" t="s">
        <v>2427</v>
      </c>
      <c r="C1985" s="197">
        <v>0</v>
      </c>
      <c r="D1985" s="197">
        <v>6950</v>
      </c>
      <c r="F1985" s="15"/>
    </row>
    <row r="1986" spans="1:6" hidden="1" outlineLevel="2" x14ac:dyDescent="0.25">
      <c r="A1986" s="196" t="s">
        <v>2428</v>
      </c>
      <c r="B1986" s="196" t="s">
        <v>906</v>
      </c>
      <c r="C1986" s="197">
        <v>0</v>
      </c>
      <c r="D1986" s="197">
        <v>560</v>
      </c>
      <c r="F1986" s="15"/>
    </row>
    <row r="1987" spans="1:6" hidden="1" outlineLevel="2" x14ac:dyDescent="0.25">
      <c r="A1987" s="196" t="s">
        <v>2429</v>
      </c>
      <c r="B1987" s="196" t="s">
        <v>908</v>
      </c>
      <c r="C1987" s="197">
        <v>0</v>
      </c>
      <c r="D1987" s="197">
        <v>19176</v>
      </c>
      <c r="F1987" s="15"/>
    </row>
    <row r="1988" spans="1:6" hidden="1" outlineLevel="2" x14ac:dyDescent="0.25">
      <c r="A1988" s="196" t="s">
        <v>2430</v>
      </c>
      <c r="B1988" s="196" t="s">
        <v>912</v>
      </c>
      <c r="C1988" s="197">
        <v>0</v>
      </c>
      <c r="D1988" s="197">
        <v>787</v>
      </c>
      <c r="F1988" s="15"/>
    </row>
    <row r="1989" spans="1:6" hidden="1" outlineLevel="2" x14ac:dyDescent="0.25">
      <c r="A1989" s="196" t="s">
        <v>2431</v>
      </c>
      <c r="B1989" s="196" t="s">
        <v>914</v>
      </c>
      <c r="C1989" s="198">
        <v>0</v>
      </c>
      <c r="D1989" s="198">
        <v>0</v>
      </c>
      <c r="F1989" s="15"/>
    </row>
    <row r="1990" spans="1:6" hidden="1" outlineLevel="2" x14ac:dyDescent="0.25">
      <c r="A1990" s="196" t="s">
        <v>2432</v>
      </c>
      <c r="B1990" s="196" t="s">
        <v>916</v>
      </c>
      <c r="C1990" s="197">
        <v>0</v>
      </c>
      <c r="D1990" s="197">
        <v>0</v>
      </c>
      <c r="F1990" s="15"/>
    </row>
    <row r="1991" spans="1:6" hidden="1" outlineLevel="2" x14ac:dyDescent="0.25">
      <c r="A1991" s="196" t="s">
        <v>5497</v>
      </c>
      <c r="B1991" s="196" t="s">
        <v>918</v>
      </c>
      <c r="C1991" s="197">
        <v>0</v>
      </c>
      <c r="D1991" s="197">
        <v>39</v>
      </c>
      <c r="F1991" s="15"/>
    </row>
    <row r="1992" spans="1:6" hidden="1" outlineLevel="2" x14ac:dyDescent="0.25">
      <c r="A1992" s="196" t="s">
        <v>2433</v>
      </c>
      <c r="B1992" s="196" t="s">
        <v>2434</v>
      </c>
      <c r="C1992" s="197">
        <v>0</v>
      </c>
      <c r="D1992" s="197">
        <v>35</v>
      </c>
      <c r="F1992" s="15"/>
    </row>
    <row r="1993" spans="1:6" hidden="1" outlineLevel="2" x14ac:dyDescent="0.25">
      <c r="A1993" s="196" t="s">
        <v>2435</v>
      </c>
      <c r="B1993" s="196" t="s">
        <v>924</v>
      </c>
      <c r="C1993" s="197">
        <v>0</v>
      </c>
      <c r="D1993" s="197">
        <v>11624</v>
      </c>
      <c r="F1993" s="15"/>
    </row>
    <row r="1994" spans="1:6" hidden="1" outlineLevel="2" x14ac:dyDescent="0.25">
      <c r="A1994" s="196" t="s">
        <v>2436</v>
      </c>
      <c r="B1994" s="196" t="s">
        <v>2437</v>
      </c>
      <c r="C1994" s="198">
        <v>0</v>
      </c>
      <c r="D1994" s="198">
        <v>0</v>
      </c>
      <c r="F1994" s="15"/>
    </row>
    <row r="1995" spans="1:6" hidden="1" outlineLevel="2" x14ac:dyDescent="0.25">
      <c r="A1995" s="196" t="s">
        <v>5498</v>
      </c>
      <c r="B1995" s="196" t="s">
        <v>1891</v>
      </c>
      <c r="C1995" s="198">
        <v>0</v>
      </c>
      <c r="D1995" s="198">
        <v>0</v>
      </c>
      <c r="F1995" s="15"/>
    </row>
    <row r="1996" spans="1:6" hidden="1" outlineLevel="2" x14ac:dyDescent="0.25">
      <c r="A1996" s="196" t="s">
        <v>5499</v>
      </c>
      <c r="B1996" s="196" t="s">
        <v>1674</v>
      </c>
      <c r="C1996" s="197">
        <v>0</v>
      </c>
      <c r="D1996" s="197">
        <v>6703</v>
      </c>
      <c r="F1996" s="15"/>
    </row>
    <row r="1997" spans="1:6" hidden="1" outlineLevel="2" x14ac:dyDescent="0.25">
      <c r="A1997" s="196" t="s">
        <v>5500</v>
      </c>
      <c r="B1997" s="196" t="s">
        <v>1678</v>
      </c>
      <c r="C1997" s="197">
        <v>0</v>
      </c>
      <c r="D1997" s="197">
        <v>9046</v>
      </c>
      <c r="F1997" s="15"/>
    </row>
    <row r="1998" spans="1:6" hidden="1" outlineLevel="2" x14ac:dyDescent="0.25">
      <c r="A1998" s="196" t="s">
        <v>5501</v>
      </c>
      <c r="B1998" s="196" t="s">
        <v>926</v>
      </c>
      <c r="C1998" s="198">
        <v>0</v>
      </c>
      <c r="D1998" s="198">
        <v>0</v>
      </c>
      <c r="F1998" s="15"/>
    </row>
    <row r="1999" spans="1:6" hidden="1" outlineLevel="2" x14ac:dyDescent="0.25">
      <c r="A1999" s="196" t="s">
        <v>5502</v>
      </c>
      <c r="B1999" s="196" t="s">
        <v>4129</v>
      </c>
      <c r="C1999" s="198">
        <v>0</v>
      </c>
      <c r="D1999" s="198">
        <v>0</v>
      </c>
      <c r="F1999" s="15"/>
    </row>
    <row r="2000" spans="1:6" hidden="1" outlineLevel="2" x14ac:dyDescent="0.25">
      <c r="A2000" s="196" t="s">
        <v>2438</v>
      </c>
      <c r="B2000" s="196" t="s">
        <v>930</v>
      </c>
      <c r="C2000" s="197">
        <v>0</v>
      </c>
      <c r="D2000" s="197">
        <v>10069</v>
      </c>
      <c r="F2000" s="15"/>
    </row>
    <row r="2001" spans="1:6" hidden="1" outlineLevel="2" x14ac:dyDescent="0.25">
      <c r="A2001" s="196" t="s">
        <v>5503</v>
      </c>
      <c r="B2001" s="196" t="s">
        <v>932</v>
      </c>
      <c r="C2001" s="197">
        <v>0</v>
      </c>
      <c r="D2001" s="197">
        <v>39</v>
      </c>
      <c r="F2001" s="15"/>
    </row>
    <row r="2002" spans="1:6" hidden="1" outlineLevel="2" x14ac:dyDescent="0.25">
      <c r="A2002" s="196" t="s">
        <v>5504</v>
      </c>
      <c r="B2002" s="196" t="s">
        <v>4134</v>
      </c>
      <c r="C2002" s="198">
        <v>0</v>
      </c>
      <c r="D2002" s="198">
        <v>0</v>
      </c>
      <c r="F2002" s="15"/>
    </row>
    <row r="2003" spans="1:6" hidden="1" outlineLevel="2" x14ac:dyDescent="0.25">
      <c r="A2003" s="196" t="s">
        <v>5505</v>
      </c>
      <c r="B2003" s="196" t="s">
        <v>2666</v>
      </c>
      <c r="C2003" s="198">
        <v>0</v>
      </c>
      <c r="D2003" s="198">
        <v>0</v>
      </c>
      <c r="F2003" s="15"/>
    </row>
    <row r="2004" spans="1:6" hidden="1" outlineLevel="2" x14ac:dyDescent="0.25">
      <c r="A2004" s="196" t="s">
        <v>5506</v>
      </c>
      <c r="B2004" s="196" t="s">
        <v>3083</v>
      </c>
      <c r="C2004" s="198">
        <v>0</v>
      </c>
      <c r="D2004" s="198">
        <v>0</v>
      </c>
      <c r="F2004" s="15"/>
    </row>
    <row r="2005" spans="1:6" hidden="1" outlineLevel="2" x14ac:dyDescent="0.25">
      <c r="A2005" s="196" t="s">
        <v>5507</v>
      </c>
      <c r="B2005" s="196" t="s">
        <v>1690</v>
      </c>
      <c r="C2005" s="198">
        <v>0</v>
      </c>
      <c r="D2005" s="198">
        <v>0</v>
      </c>
      <c r="F2005" s="15"/>
    </row>
    <row r="2006" spans="1:6" hidden="1" outlineLevel="2" x14ac:dyDescent="0.25">
      <c r="A2006" s="196" t="s">
        <v>2439</v>
      </c>
      <c r="B2006" s="196" t="s">
        <v>938</v>
      </c>
      <c r="C2006" s="197">
        <v>0</v>
      </c>
      <c r="D2006" s="197">
        <v>36786</v>
      </c>
      <c r="F2006" s="15"/>
    </row>
    <row r="2007" spans="1:6" hidden="1" outlineLevel="2" x14ac:dyDescent="0.25">
      <c r="A2007" s="196" t="s">
        <v>5508</v>
      </c>
      <c r="B2007" s="196" t="s">
        <v>3257</v>
      </c>
      <c r="C2007" s="197">
        <v>0</v>
      </c>
      <c r="D2007" s="197">
        <v>55156</v>
      </c>
      <c r="F2007" s="15"/>
    </row>
    <row r="2008" spans="1:6" hidden="1" outlineLevel="2" x14ac:dyDescent="0.25">
      <c r="A2008" s="196" t="s">
        <v>2440</v>
      </c>
      <c r="B2008" s="196" t="s">
        <v>940</v>
      </c>
      <c r="C2008" s="197">
        <v>0</v>
      </c>
      <c r="D2008" s="197">
        <v>1771</v>
      </c>
      <c r="F2008" s="15"/>
    </row>
    <row r="2009" spans="1:6" hidden="1" outlineLevel="2" x14ac:dyDescent="0.25">
      <c r="A2009" s="196" t="s">
        <v>5509</v>
      </c>
      <c r="B2009" s="196" t="s">
        <v>2249</v>
      </c>
      <c r="C2009" s="198">
        <v>0</v>
      </c>
      <c r="D2009" s="198">
        <v>0</v>
      </c>
      <c r="F2009" s="15"/>
    </row>
    <row r="2010" spans="1:6" hidden="1" outlineLevel="2" x14ac:dyDescent="0.25">
      <c r="A2010" s="196" t="s">
        <v>5510</v>
      </c>
      <c r="B2010" s="196" t="s">
        <v>2516</v>
      </c>
      <c r="C2010" s="198">
        <v>0</v>
      </c>
      <c r="D2010" s="198">
        <v>0</v>
      </c>
      <c r="F2010" s="15"/>
    </row>
    <row r="2011" spans="1:6" hidden="1" outlineLevel="2" x14ac:dyDescent="0.25">
      <c r="A2011" s="196" t="s">
        <v>2441</v>
      </c>
      <c r="B2011" s="196" t="s">
        <v>1906</v>
      </c>
      <c r="C2011" s="198">
        <v>0</v>
      </c>
      <c r="D2011" s="198">
        <v>0</v>
      </c>
      <c r="F2011" s="15"/>
    </row>
    <row r="2012" spans="1:6" hidden="1" outlineLevel="2" x14ac:dyDescent="0.25">
      <c r="A2012" s="196" t="s">
        <v>5511</v>
      </c>
      <c r="B2012" s="196" t="s">
        <v>1230</v>
      </c>
      <c r="C2012" s="198">
        <v>0</v>
      </c>
      <c r="D2012" s="198">
        <v>0</v>
      </c>
      <c r="F2012" s="15"/>
    </row>
    <row r="2013" spans="1:6" hidden="1" outlineLevel="2" x14ac:dyDescent="0.25">
      <c r="A2013" s="196" t="s">
        <v>5512</v>
      </c>
      <c r="B2013" s="196" t="s">
        <v>1234</v>
      </c>
      <c r="C2013" s="198">
        <v>0</v>
      </c>
      <c r="D2013" s="198">
        <v>0</v>
      </c>
      <c r="F2013" s="15"/>
    </row>
    <row r="2014" spans="1:6" hidden="1" outlineLevel="2" x14ac:dyDescent="0.25">
      <c r="A2014" s="196" t="s">
        <v>5513</v>
      </c>
      <c r="B2014" s="196" t="s">
        <v>4154</v>
      </c>
      <c r="C2014" s="198">
        <v>0</v>
      </c>
      <c r="D2014" s="198">
        <v>0</v>
      </c>
      <c r="F2014" s="15"/>
    </row>
    <row r="2015" spans="1:6" hidden="1" outlineLevel="2" x14ac:dyDescent="0.25">
      <c r="A2015" s="196" t="s">
        <v>2442</v>
      </c>
      <c r="B2015" s="196" t="s">
        <v>946</v>
      </c>
      <c r="C2015" s="197">
        <v>0</v>
      </c>
      <c r="D2015" s="197">
        <v>113</v>
      </c>
      <c r="F2015" s="15"/>
    </row>
    <row r="2016" spans="1:6" hidden="1" outlineLevel="2" x14ac:dyDescent="0.25">
      <c r="A2016" s="196" t="s">
        <v>2443</v>
      </c>
      <c r="B2016" s="196" t="s">
        <v>954</v>
      </c>
      <c r="C2016" s="197">
        <v>0</v>
      </c>
      <c r="D2016" s="197">
        <v>1840</v>
      </c>
      <c r="F2016" s="15"/>
    </row>
    <row r="2017" spans="1:6" hidden="1" outlineLevel="2" x14ac:dyDescent="0.25">
      <c r="A2017" s="196" t="s">
        <v>5514</v>
      </c>
      <c r="B2017" s="196" t="s">
        <v>4157</v>
      </c>
      <c r="C2017" s="198">
        <v>0</v>
      </c>
      <c r="D2017" s="198">
        <v>0</v>
      </c>
      <c r="F2017" s="15"/>
    </row>
    <row r="2018" spans="1:6" hidden="1" outlineLevel="2" x14ac:dyDescent="0.25">
      <c r="A2018" s="196" t="s">
        <v>2444</v>
      </c>
      <c r="B2018" s="196" t="s">
        <v>956</v>
      </c>
      <c r="C2018" s="197">
        <v>0</v>
      </c>
      <c r="D2018" s="197">
        <v>413</v>
      </c>
      <c r="F2018" s="15"/>
    </row>
    <row r="2019" spans="1:6" hidden="1" outlineLevel="2" x14ac:dyDescent="0.25">
      <c r="A2019" s="196" t="s">
        <v>2445</v>
      </c>
      <c r="B2019" s="196" t="s">
        <v>2267</v>
      </c>
      <c r="C2019" s="198">
        <v>0</v>
      </c>
      <c r="D2019" s="198">
        <v>0</v>
      </c>
      <c r="F2019" s="15"/>
    </row>
    <row r="2020" spans="1:6" hidden="1" outlineLevel="2" x14ac:dyDescent="0.25">
      <c r="A2020" s="196" t="s">
        <v>2446</v>
      </c>
      <c r="B2020" s="196" t="s">
        <v>2447</v>
      </c>
      <c r="C2020" s="197">
        <v>0</v>
      </c>
      <c r="D2020" s="197">
        <v>8461</v>
      </c>
      <c r="F2020" s="15"/>
    </row>
    <row r="2021" spans="1:6" hidden="1" outlineLevel="2" x14ac:dyDescent="0.25">
      <c r="A2021" s="196" t="s">
        <v>5515</v>
      </c>
      <c r="B2021" s="196" t="s">
        <v>960</v>
      </c>
      <c r="C2021" s="198">
        <v>0</v>
      </c>
      <c r="D2021" s="198">
        <v>0</v>
      </c>
      <c r="F2021" s="15"/>
    </row>
    <row r="2022" spans="1:6" hidden="1" outlineLevel="2" x14ac:dyDescent="0.25">
      <c r="A2022" s="196" t="s">
        <v>5516</v>
      </c>
      <c r="B2022" s="196" t="s">
        <v>1464</v>
      </c>
      <c r="C2022" s="197">
        <v>0</v>
      </c>
      <c r="D2022" s="197">
        <v>842</v>
      </c>
      <c r="F2022" s="15"/>
    </row>
    <row r="2023" spans="1:6" hidden="1" outlineLevel="2" x14ac:dyDescent="0.25">
      <c r="A2023" s="196" t="s">
        <v>2448</v>
      </c>
      <c r="B2023" s="196" t="s">
        <v>962</v>
      </c>
      <c r="C2023" s="197">
        <v>0</v>
      </c>
      <c r="D2023" s="197">
        <v>34961</v>
      </c>
      <c r="F2023" s="15"/>
    </row>
    <row r="2024" spans="1:6" hidden="1" outlineLevel="2" x14ac:dyDescent="0.25">
      <c r="A2024" s="196" t="s">
        <v>2449</v>
      </c>
      <c r="B2024" s="196" t="s">
        <v>966</v>
      </c>
      <c r="C2024" s="197">
        <v>0</v>
      </c>
      <c r="D2024" s="197">
        <v>549</v>
      </c>
      <c r="F2024" s="15"/>
    </row>
    <row r="2025" spans="1:6" hidden="1" outlineLevel="2" x14ac:dyDescent="0.25">
      <c r="A2025" s="196" t="s">
        <v>2450</v>
      </c>
      <c r="B2025" s="196" t="s">
        <v>968</v>
      </c>
      <c r="C2025" s="197">
        <v>0</v>
      </c>
      <c r="D2025" s="197">
        <v>1411</v>
      </c>
      <c r="F2025" s="15"/>
    </row>
    <row r="2026" spans="1:6" hidden="1" outlineLevel="2" x14ac:dyDescent="0.25">
      <c r="A2026" s="196" t="s">
        <v>2451</v>
      </c>
      <c r="B2026" s="196" t="s">
        <v>970</v>
      </c>
      <c r="C2026" s="197">
        <v>0</v>
      </c>
      <c r="D2026" s="197">
        <v>920</v>
      </c>
      <c r="F2026" s="15"/>
    </row>
    <row r="2027" spans="1:6" hidden="1" outlineLevel="2" x14ac:dyDescent="0.25">
      <c r="A2027" s="196" t="s">
        <v>5517</v>
      </c>
      <c r="B2027" s="196" t="s">
        <v>1258</v>
      </c>
      <c r="C2027" s="198">
        <v>0</v>
      </c>
      <c r="D2027" s="198">
        <v>0</v>
      </c>
      <c r="F2027" s="15"/>
    </row>
    <row r="2028" spans="1:6" hidden="1" outlineLevel="2" x14ac:dyDescent="0.25">
      <c r="A2028" s="196" t="s">
        <v>5518</v>
      </c>
      <c r="B2028" s="196" t="s">
        <v>2604</v>
      </c>
      <c r="C2028" s="197">
        <v>0</v>
      </c>
      <c r="D2028" s="197">
        <v>6600</v>
      </c>
      <c r="F2028" s="15"/>
    </row>
    <row r="2029" spans="1:6" hidden="1" outlineLevel="2" x14ac:dyDescent="0.25">
      <c r="A2029" s="196" t="s">
        <v>2452</v>
      </c>
      <c r="B2029" s="196" t="s">
        <v>972</v>
      </c>
      <c r="C2029" s="197">
        <v>0</v>
      </c>
      <c r="D2029" s="197">
        <v>384</v>
      </c>
      <c r="F2029" s="15"/>
    </row>
    <row r="2030" spans="1:6" hidden="1" outlineLevel="2" x14ac:dyDescent="0.25">
      <c r="A2030" s="196" t="s">
        <v>5519</v>
      </c>
      <c r="B2030" s="196" t="s">
        <v>1710</v>
      </c>
      <c r="C2030" s="197">
        <v>0</v>
      </c>
      <c r="D2030" s="197">
        <v>2417</v>
      </c>
      <c r="F2030" s="15"/>
    </row>
    <row r="2031" spans="1:6" hidden="1" outlineLevel="2" x14ac:dyDescent="0.25">
      <c r="A2031" s="196" t="s">
        <v>2453</v>
      </c>
      <c r="B2031" s="196" t="s">
        <v>1932</v>
      </c>
      <c r="C2031" s="198">
        <v>0</v>
      </c>
      <c r="D2031" s="198">
        <v>0</v>
      </c>
      <c r="F2031" s="15"/>
    </row>
    <row r="2032" spans="1:6" hidden="1" outlineLevel="2" x14ac:dyDescent="0.25">
      <c r="A2032" s="196" t="s">
        <v>2454</v>
      </c>
      <c r="B2032" s="196" t="s">
        <v>986</v>
      </c>
      <c r="C2032" s="197">
        <v>0</v>
      </c>
      <c r="D2032" s="197">
        <v>110775</v>
      </c>
      <c r="F2032" s="15"/>
    </row>
    <row r="2033" spans="1:6" hidden="1" outlineLevel="2" x14ac:dyDescent="0.25">
      <c r="A2033" s="196" t="s">
        <v>2455</v>
      </c>
      <c r="B2033" s="196" t="s">
        <v>1718</v>
      </c>
      <c r="C2033" s="197">
        <v>0</v>
      </c>
      <c r="D2033" s="197">
        <v>40962</v>
      </c>
      <c r="F2033" s="15"/>
    </row>
    <row r="2034" spans="1:6" hidden="1" outlineLevel="2" x14ac:dyDescent="0.25">
      <c r="A2034" s="196" t="s">
        <v>5520</v>
      </c>
      <c r="B2034" s="196" t="s">
        <v>2278</v>
      </c>
      <c r="C2034" s="198">
        <v>0</v>
      </c>
      <c r="D2034" s="198">
        <v>0</v>
      </c>
      <c r="F2034" s="15"/>
    </row>
    <row r="2035" spans="1:6" hidden="1" outlineLevel="2" x14ac:dyDescent="0.25">
      <c r="A2035" s="196" t="s">
        <v>2456</v>
      </c>
      <c r="B2035" s="196" t="s">
        <v>1000</v>
      </c>
      <c r="C2035" s="197">
        <v>0</v>
      </c>
      <c r="D2035" s="197">
        <v>1793</v>
      </c>
      <c r="F2035" s="15"/>
    </row>
    <row r="2036" spans="1:6" hidden="1" outlineLevel="2" x14ac:dyDescent="0.25">
      <c r="A2036" s="196" t="s">
        <v>2457</v>
      </c>
      <c r="B2036" s="196" t="s">
        <v>1002</v>
      </c>
      <c r="C2036" s="197">
        <v>0</v>
      </c>
      <c r="D2036" s="197">
        <v>640</v>
      </c>
      <c r="F2036" s="15"/>
    </row>
    <row r="2037" spans="1:6" hidden="1" outlineLevel="2" x14ac:dyDescent="0.25">
      <c r="A2037" s="196" t="s">
        <v>5521</v>
      </c>
      <c r="B2037" s="196" t="s">
        <v>1942</v>
      </c>
      <c r="C2037" s="198">
        <v>0</v>
      </c>
      <c r="D2037" s="198">
        <v>0</v>
      </c>
      <c r="F2037" s="15"/>
    </row>
    <row r="2038" spans="1:6" hidden="1" outlineLevel="2" x14ac:dyDescent="0.25">
      <c r="A2038" s="196" t="s">
        <v>2458</v>
      </c>
      <c r="B2038" s="196" t="s">
        <v>1004</v>
      </c>
      <c r="C2038" s="198">
        <v>0</v>
      </c>
      <c r="D2038" s="198">
        <v>0</v>
      </c>
      <c r="F2038" s="15"/>
    </row>
    <row r="2039" spans="1:6" hidden="1" outlineLevel="2" x14ac:dyDescent="0.25">
      <c r="A2039" s="196" t="s">
        <v>5522</v>
      </c>
      <c r="B2039" s="196" t="s">
        <v>3506</v>
      </c>
      <c r="C2039" s="198">
        <v>0</v>
      </c>
      <c r="D2039" s="198">
        <v>0</v>
      </c>
      <c r="F2039" s="15"/>
    </row>
    <row r="2040" spans="1:6" hidden="1" outlineLevel="2" x14ac:dyDescent="0.25">
      <c r="A2040" s="196" t="s">
        <v>5523</v>
      </c>
      <c r="B2040" s="196" t="s">
        <v>4176</v>
      </c>
      <c r="C2040" s="197">
        <v>0</v>
      </c>
      <c r="D2040" s="197">
        <v>12549</v>
      </c>
      <c r="F2040" s="15"/>
    </row>
    <row r="2041" spans="1:6" hidden="1" outlineLevel="2" x14ac:dyDescent="0.25">
      <c r="A2041" s="196" t="s">
        <v>2459</v>
      </c>
      <c r="B2041" s="196" t="s">
        <v>1308</v>
      </c>
      <c r="C2041" s="197">
        <v>0</v>
      </c>
      <c r="D2041" s="197">
        <v>12728</v>
      </c>
      <c r="F2041" s="15"/>
    </row>
    <row r="2042" spans="1:6" hidden="1" outlineLevel="2" x14ac:dyDescent="0.25">
      <c r="A2042" s="196" t="s">
        <v>2460</v>
      </c>
      <c r="B2042" s="196" t="s">
        <v>2461</v>
      </c>
      <c r="C2042" s="197">
        <v>0</v>
      </c>
      <c r="D2042" s="197">
        <v>1317</v>
      </c>
      <c r="F2042" s="15"/>
    </row>
    <row r="2043" spans="1:6" hidden="1" outlineLevel="2" x14ac:dyDescent="0.25">
      <c r="A2043" s="196" t="s">
        <v>5524</v>
      </c>
      <c r="B2043" s="196" t="s">
        <v>1314</v>
      </c>
      <c r="C2043" s="198">
        <v>0</v>
      </c>
      <c r="D2043" s="198">
        <v>0</v>
      </c>
      <c r="F2043" s="15"/>
    </row>
    <row r="2044" spans="1:6" hidden="1" outlineLevel="2" x14ac:dyDescent="0.25">
      <c r="A2044" s="196" t="s">
        <v>5525</v>
      </c>
      <c r="B2044" s="196" t="s">
        <v>2296</v>
      </c>
      <c r="C2044" s="198">
        <v>0</v>
      </c>
      <c r="D2044" s="198">
        <v>0</v>
      </c>
      <c r="F2044" s="15"/>
    </row>
    <row r="2045" spans="1:6" hidden="1" outlineLevel="2" x14ac:dyDescent="0.25">
      <c r="A2045" s="196" t="s">
        <v>5526</v>
      </c>
      <c r="B2045" s="196" t="s">
        <v>2300</v>
      </c>
      <c r="C2045" s="198">
        <v>0</v>
      </c>
      <c r="D2045" s="198">
        <v>0</v>
      </c>
      <c r="F2045" s="15"/>
    </row>
    <row r="2046" spans="1:6" hidden="1" outlineLevel="2" x14ac:dyDescent="0.25">
      <c r="A2046" s="196" t="s">
        <v>2462</v>
      </c>
      <c r="B2046" s="196" t="s">
        <v>1028</v>
      </c>
      <c r="C2046" s="198">
        <v>0</v>
      </c>
      <c r="D2046" s="198">
        <v>0</v>
      </c>
      <c r="F2046" s="15"/>
    </row>
    <row r="2047" spans="1:6" hidden="1" outlineLevel="2" x14ac:dyDescent="0.25">
      <c r="A2047" s="196" t="s">
        <v>5527</v>
      </c>
      <c r="B2047" s="196" t="s">
        <v>2806</v>
      </c>
      <c r="C2047" s="198">
        <v>0</v>
      </c>
      <c r="D2047" s="198">
        <v>0</v>
      </c>
      <c r="F2047" s="15"/>
    </row>
    <row r="2048" spans="1:6" hidden="1" outlineLevel="2" x14ac:dyDescent="0.25">
      <c r="A2048" s="196" t="s">
        <v>5528</v>
      </c>
      <c r="B2048" s="196" t="s">
        <v>2400</v>
      </c>
      <c r="C2048" s="198">
        <v>0</v>
      </c>
      <c r="D2048" s="198">
        <v>0</v>
      </c>
      <c r="F2048" s="15"/>
    </row>
    <row r="2049" spans="1:6" hidden="1" outlineLevel="2" x14ac:dyDescent="0.25">
      <c r="A2049" s="196" t="s">
        <v>5529</v>
      </c>
      <c r="B2049" s="196" t="s">
        <v>2036</v>
      </c>
      <c r="C2049" s="198">
        <v>0</v>
      </c>
      <c r="D2049" s="198">
        <v>0</v>
      </c>
      <c r="F2049" s="15"/>
    </row>
    <row r="2050" spans="1:6" hidden="1" outlineLevel="2" x14ac:dyDescent="0.25">
      <c r="A2050" s="196" t="s">
        <v>2463</v>
      </c>
      <c r="B2050" s="196" t="s">
        <v>1032</v>
      </c>
      <c r="C2050" s="197">
        <v>0</v>
      </c>
      <c r="D2050" s="197">
        <v>499</v>
      </c>
      <c r="F2050" s="15"/>
    </row>
    <row r="2051" spans="1:6" hidden="1" outlineLevel="2" x14ac:dyDescent="0.25">
      <c r="A2051" s="196" t="s">
        <v>2464</v>
      </c>
      <c r="B2051" s="196" t="s">
        <v>1775</v>
      </c>
      <c r="C2051" s="197">
        <v>0</v>
      </c>
      <c r="D2051" s="197">
        <v>28722</v>
      </c>
      <c r="F2051" s="15"/>
    </row>
    <row r="2052" spans="1:6" hidden="1" outlineLevel="2" x14ac:dyDescent="0.25">
      <c r="A2052" s="196" t="s">
        <v>2465</v>
      </c>
      <c r="B2052" s="196" t="s">
        <v>1038</v>
      </c>
      <c r="C2052" s="197">
        <v>0</v>
      </c>
      <c r="D2052" s="197">
        <v>35</v>
      </c>
      <c r="F2052" s="15"/>
    </row>
    <row r="2053" spans="1:6" hidden="1" outlineLevel="2" x14ac:dyDescent="0.25">
      <c r="A2053" s="196" t="s">
        <v>2466</v>
      </c>
      <c r="B2053" s="196" t="s">
        <v>2039</v>
      </c>
      <c r="C2053" s="197">
        <v>0</v>
      </c>
      <c r="D2053" s="197">
        <v>14815</v>
      </c>
      <c r="F2053" s="15"/>
    </row>
    <row r="2054" spans="1:6" hidden="1" outlineLevel="2" x14ac:dyDescent="0.25">
      <c r="A2054" s="196" t="s">
        <v>5530</v>
      </c>
      <c r="B2054" s="196" t="s">
        <v>4190</v>
      </c>
      <c r="C2054" s="198">
        <v>0</v>
      </c>
      <c r="D2054" s="198">
        <v>0</v>
      </c>
      <c r="F2054" s="15"/>
    </row>
    <row r="2055" spans="1:6" hidden="1" outlineLevel="2" x14ac:dyDescent="0.25">
      <c r="A2055" s="196" t="s">
        <v>2467</v>
      </c>
      <c r="B2055" s="196" t="s">
        <v>1046</v>
      </c>
      <c r="C2055" s="197">
        <v>0</v>
      </c>
      <c r="D2055" s="197">
        <v>159880</v>
      </c>
      <c r="F2055" s="15"/>
    </row>
    <row r="2056" spans="1:6" hidden="1" outlineLevel="2" x14ac:dyDescent="0.25">
      <c r="A2056" s="196" t="s">
        <v>5531</v>
      </c>
      <c r="B2056" s="196" t="s">
        <v>3119</v>
      </c>
      <c r="C2056" s="197">
        <v>0</v>
      </c>
      <c r="D2056" s="197">
        <v>6186</v>
      </c>
      <c r="F2056" s="15"/>
    </row>
    <row r="2057" spans="1:6" hidden="1" outlineLevel="2" x14ac:dyDescent="0.25">
      <c r="A2057" s="196" t="s">
        <v>5532</v>
      </c>
      <c r="B2057" s="196" t="s">
        <v>2668</v>
      </c>
      <c r="C2057" s="198">
        <v>0</v>
      </c>
      <c r="D2057" s="198">
        <v>0</v>
      </c>
      <c r="F2057" s="15"/>
    </row>
    <row r="2058" spans="1:6" hidden="1" outlineLevel="2" x14ac:dyDescent="0.25">
      <c r="A2058" s="196" t="s">
        <v>5533</v>
      </c>
      <c r="B2058" s="196" t="s">
        <v>3561</v>
      </c>
      <c r="C2058" s="198">
        <v>0</v>
      </c>
      <c r="D2058" s="198">
        <v>0</v>
      </c>
      <c r="F2058" s="15"/>
    </row>
    <row r="2059" spans="1:6" hidden="1" outlineLevel="2" x14ac:dyDescent="0.25">
      <c r="A2059" s="196" t="s">
        <v>5534</v>
      </c>
      <c r="B2059" s="196" t="s">
        <v>4209</v>
      </c>
      <c r="C2059" s="198">
        <v>0</v>
      </c>
      <c r="D2059" s="198">
        <v>0</v>
      </c>
      <c r="F2059" s="15"/>
    </row>
    <row r="2060" spans="1:6" hidden="1" outlineLevel="2" x14ac:dyDescent="0.25">
      <c r="A2060" s="196" t="s">
        <v>5535</v>
      </c>
      <c r="B2060" s="196" t="s">
        <v>1550</v>
      </c>
      <c r="C2060" s="197">
        <v>0</v>
      </c>
      <c r="D2060" s="197">
        <v>36541</v>
      </c>
      <c r="F2060" s="15"/>
    </row>
    <row r="2061" spans="1:6" hidden="1" outlineLevel="2" x14ac:dyDescent="0.25">
      <c r="A2061" s="196" t="s">
        <v>5536</v>
      </c>
      <c r="B2061" s="196" t="s">
        <v>4211</v>
      </c>
      <c r="C2061" s="197">
        <v>0</v>
      </c>
      <c r="D2061" s="197">
        <v>47094</v>
      </c>
      <c r="F2061" s="15"/>
    </row>
    <row r="2062" spans="1:6" hidden="1" outlineLevel="2" x14ac:dyDescent="0.25">
      <c r="A2062" s="196" t="s">
        <v>5537</v>
      </c>
      <c r="B2062" s="196" t="s">
        <v>4213</v>
      </c>
      <c r="C2062" s="198">
        <v>0</v>
      </c>
      <c r="D2062" s="198">
        <v>0</v>
      </c>
      <c r="F2062" s="15"/>
    </row>
    <row r="2063" spans="1:6" hidden="1" outlineLevel="2" x14ac:dyDescent="0.25">
      <c r="A2063" s="196" t="s">
        <v>2468</v>
      </c>
      <c r="B2063" s="196" t="s">
        <v>1052</v>
      </c>
      <c r="C2063" s="197">
        <v>0</v>
      </c>
      <c r="D2063" s="197">
        <v>3511</v>
      </c>
      <c r="F2063" s="15"/>
    </row>
    <row r="2064" spans="1:6" hidden="1" outlineLevel="2" x14ac:dyDescent="0.25">
      <c r="A2064" s="196" t="s">
        <v>5538</v>
      </c>
      <c r="B2064" s="196" t="s">
        <v>1054</v>
      </c>
      <c r="C2064" s="198">
        <v>0</v>
      </c>
      <c r="D2064" s="198">
        <v>0</v>
      </c>
      <c r="F2064" s="15"/>
    </row>
    <row r="2065" spans="1:6" hidden="1" outlineLevel="2" x14ac:dyDescent="0.25">
      <c r="A2065" s="196" t="s">
        <v>5539</v>
      </c>
      <c r="B2065" s="196" t="s">
        <v>1056</v>
      </c>
      <c r="C2065" s="198">
        <v>0</v>
      </c>
      <c r="D2065" s="198">
        <v>0</v>
      </c>
      <c r="F2065" s="15"/>
    </row>
    <row r="2066" spans="1:6" hidden="1" outlineLevel="2" x14ac:dyDescent="0.25">
      <c r="A2066" s="196" t="s">
        <v>2469</v>
      </c>
      <c r="B2066" s="196" t="s">
        <v>1058</v>
      </c>
      <c r="C2066" s="198">
        <v>0</v>
      </c>
      <c r="D2066" s="198">
        <v>0</v>
      </c>
      <c r="F2066" s="15"/>
    </row>
    <row r="2067" spans="1:6" hidden="1" outlineLevel="2" x14ac:dyDescent="0.25">
      <c r="A2067" s="196" t="s">
        <v>5540</v>
      </c>
      <c r="B2067" s="196" t="s">
        <v>4215</v>
      </c>
      <c r="C2067" s="198">
        <v>0</v>
      </c>
      <c r="D2067" s="198">
        <v>0</v>
      </c>
      <c r="F2067" s="15"/>
    </row>
    <row r="2068" spans="1:6" hidden="1" outlineLevel="2" x14ac:dyDescent="0.25">
      <c r="A2068" s="196" t="s">
        <v>5541</v>
      </c>
      <c r="B2068" s="196" t="s">
        <v>1064</v>
      </c>
      <c r="C2068" s="198">
        <v>0</v>
      </c>
      <c r="D2068" s="198">
        <v>0</v>
      </c>
      <c r="F2068" s="15"/>
    </row>
    <row r="2069" spans="1:6" hidden="1" outlineLevel="2" x14ac:dyDescent="0.25">
      <c r="A2069" s="196" t="s">
        <v>5542</v>
      </c>
      <c r="B2069" s="196" t="s">
        <v>4217</v>
      </c>
      <c r="C2069" s="198">
        <v>0</v>
      </c>
      <c r="D2069" s="198">
        <v>0</v>
      </c>
      <c r="F2069" s="15"/>
    </row>
    <row r="2070" spans="1:6" hidden="1" outlineLevel="2" x14ac:dyDescent="0.25">
      <c r="A2070" s="196" t="s">
        <v>2470</v>
      </c>
      <c r="B2070" s="196" t="s">
        <v>1068</v>
      </c>
      <c r="C2070" s="197">
        <v>0</v>
      </c>
      <c r="D2070" s="197">
        <v>15460</v>
      </c>
      <c r="F2070" s="15"/>
    </row>
    <row r="2071" spans="1:6" hidden="1" outlineLevel="2" x14ac:dyDescent="0.25">
      <c r="A2071" s="196" t="s">
        <v>5543</v>
      </c>
      <c r="B2071" s="196" t="s">
        <v>1342</v>
      </c>
      <c r="C2071" s="198">
        <v>0</v>
      </c>
      <c r="D2071" s="198">
        <v>0</v>
      </c>
      <c r="F2071" s="15"/>
    </row>
    <row r="2072" spans="1:6" hidden="1" outlineLevel="2" x14ac:dyDescent="0.25">
      <c r="A2072" s="196" t="s">
        <v>5544</v>
      </c>
      <c r="B2072" s="196" t="s">
        <v>1797</v>
      </c>
      <c r="C2072" s="197">
        <v>0</v>
      </c>
      <c r="D2072" s="197">
        <v>99325</v>
      </c>
      <c r="F2072" s="15"/>
    </row>
    <row r="2073" spans="1:6" hidden="1" outlineLevel="2" x14ac:dyDescent="0.25">
      <c r="A2073" s="196" t="s">
        <v>5545</v>
      </c>
      <c r="B2073" s="196" t="s">
        <v>1070</v>
      </c>
      <c r="C2073" s="198">
        <v>0</v>
      </c>
      <c r="D2073" s="198">
        <v>0</v>
      </c>
      <c r="F2073" s="15"/>
    </row>
    <row r="2074" spans="1:6" hidden="1" outlineLevel="2" x14ac:dyDescent="0.25">
      <c r="A2074" s="196" t="s">
        <v>5546</v>
      </c>
      <c r="B2074" s="196" t="s">
        <v>4221</v>
      </c>
      <c r="C2074" s="197">
        <v>0</v>
      </c>
      <c r="D2074" s="197">
        <v>3138</v>
      </c>
      <c r="F2074" s="15"/>
    </row>
    <row r="2075" spans="1:6" hidden="1" outlineLevel="2" x14ac:dyDescent="0.25">
      <c r="A2075" s="196" t="s">
        <v>2471</v>
      </c>
      <c r="B2075" s="196" t="s">
        <v>1074</v>
      </c>
      <c r="C2075" s="197">
        <v>0</v>
      </c>
      <c r="D2075" s="197">
        <v>350</v>
      </c>
      <c r="F2075" s="15"/>
    </row>
    <row r="2076" spans="1:6" hidden="1" outlineLevel="2" x14ac:dyDescent="0.25">
      <c r="A2076" s="196" t="s">
        <v>5547</v>
      </c>
      <c r="B2076" s="196" t="s">
        <v>5548</v>
      </c>
      <c r="C2076" s="197">
        <v>0</v>
      </c>
      <c r="D2076" s="197">
        <v>46154</v>
      </c>
      <c r="F2076" s="15"/>
    </row>
    <row r="2077" spans="1:6" hidden="1" outlineLevel="2" x14ac:dyDescent="0.25">
      <c r="A2077" s="196" t="s">
        <v>2472</v>
      </c>
      <c r="B2077" s="196" t="s">
        <v>1080</v>
      </c>
      <c r="C2077" s="198">
        <v>0</v>
      </c>
      <c r="D2077" s="198">
        <v>0</v>
      </c>
      <c r="F2077" s="15"/>
    </row>
    <row r="2078" spans="1:6" hidden="1" outlineLevel="2" x14ac:dyDescent="0.25">
      <c r="A2078" s="196" t="s">
        <v>5549</v>
      </c>
      <c r="B2078" s="196" t="s">
        <v>2810</v>
      </c>
      <c r="C2078" s="198">
        <v>0</v>
      </c>
      <c r="D2078" s="198">
        <v>0</v>
      </c>
      <c r="F2078" s="15"/>
    </row>
    <row r="2079" spans="1:6" hidden="1" outlineLevel="2" x14ac:dyDescent="0.25">
      <c r="A2079" s="196" t="s">
        <v>5550</v>
      </c>
      <c r="B2079" s="196" t="s">
        <v>4228</v>
      </c>
      <c r="C2079" s="198">
        <v>0</v>
      </c>
      <c r="D2079" s="198">
        <v>0</v>
      </c>
      <c r="F2079" s="15"/>
    </row>
    <row r="2080" spans="1:6" hidden="1" outlineLevel="2" x14ac:dyDescent="0.25">
      <c r="A2080" s="196" t="s">
        <v>2473</v>
      </c>
      <c r="B2080" s="196" t="s">
        <v>1086</v>
      </c>
      <c r="C2080" s="198">
        <v>0</v>
      </c>
      <c r="D2080" s="198">
        <v>0</v>
      </c>
      <c r="F2080" s="15"/>
    </row>
    <row r="2081" spans="1:6" hidden="1" outlineLevel="2" x14ac:dyDescent="0.25">
      <c r="A2081" s="196" t="s">
        <v>2474</v>
      </c>
      <c r="B2081" s="196" t="s">
        <v>1090</v>
      </c>
      <c r="C2081" s="198">
        <v>0</v>
      </c>
      <c r="D2081" s="198">
        <v>0</v>
      </c>
      <c r="F2081" s="15"/>
    </row>
    <row r="2082" spans="1:6" hidden="1" outlineLevel="2" x14ac:dyDescent="0.25">
      <c r="A2082" s="196" t="s">
        <v>5551</v>
      </c>
      <c r="B2082" s="196" t="s">
        <v>1096</v>
      </c>
      <c r="C2082" s="198">
        <v>0</v>
      </c>
      <c r="D2082" s="198">
        <v>0</v>
      </c>
      <c r="F2082" s="15"/>
    </row>
    <row r="2083" spans="1:6" hidden="1" outlineLevel="2" x14ac:dyDescent="0.25">
      <c r="A2083" s="196" t="s">
        <v>5552</v>
      </c>
      <c r="B2083" s="196" t="s">
        <v>2059</v>
      </c>
      <c r="C2083" s="198">
        <v>0</v>
      </c>
      <c r="D2083" s="198">
        <v>0</v>
      </c>
      <c r="F2083" s="15"/>
    </row>
    <row r="2084" spans="1:6" hidden="1" outlineLevel="2" x14ac:dyDescent="0.25">
      <c r="A2084" s="196" t="s">
        <v>2475</v>
      </c>
      <c r="B2084" s="196" t="s">
        <v>1102</v>
      </c>
      <c r="C2084" s="197">
        <v>0</v>
      </c>
      <c r="D2084" s="197">
        <v>141</v>
      </c>
      <c r="F2084" s="15"/>
    </row>
    <row r="2085" spans="1:6" hidden="1" outlineLevel="2" x14ac:dyDescent="0.25">
      <c r="A2085" s="196" t="s">
        <v>5553</v>
      </c>
      <c r="B2085" s="196" t="s">
        <v>1104</v>
      </c>
      <c r="C2085" s="197">
        <v>0</v>
      </c>
      <c r="D2085" s="197">
        <v>429</v>
      </c>
      <c r="F2085" s="15"/>
    </row>
    <row r="2086" spans="1:6" hidden="1" outlineLevel="2" x14ac:dyDescent="0.25">
      <c r="A2086" s="196" t="s">
        <v>2476</v>
      </c>
      <c r="B2086" s="196" t="s">
        <v>1108</v>
      </c>
      <c r="C2086" s="198">
        <v>0</v>
      </c>
      <c r="D2086" s="198">
        <v>0</v>
      </c>
      <c r="F2086" s="15"/>
    </row>
    <row r="2087" spans="1:6" hidden="1" outlineLevel="2" x14ac:dyDescent="0.25">
      <c r="A2087" s="196" t="s">
        <v>2477</v>
      </c>
      <c r="B2087" s="196" t="s">
        <v>2478</v>
      </c>
      <c r="C2087" s="197">
        <v>0</v>
      </c>
      <c r="D2087" s="197">
        <v>55740</v>
      </c>
      <c r="F2087" s="15"/>
    </row>
    <row r="2088" spans="1:6" hidden="1" outlineLevel="2" x14ac:dyDescent="0.25">
      <c r="A2088" s="196" t="s">
        <v>2479</v>
      </c>
      <c r="B2088" s="196" t="s">
        <v>2480</v>
      </c>
      <c r="C2088" s="197">
        <v>0</v>
      </c>
      <c r="D2088" s="197">
        <v>1653</v>
      </c>
      <c r="F2088" s="15"/>
    </row>
    <row r="2089" spans="1:6" hidden="1" outlineLevel="2" x14ac:dyDescent="0.25">
      <c r="A2089" s="196" t="s">
        <v>5554</v>
      </c>
      <c r="B2089" s="196" t="s">
        <v>1110</v>
      </c>
      <c r="C2089" s="198">
        <v>0</v>
      </c>
      <c r="D2089" s="198">
        <v>0</v>
      </c>
      <c r="F2089" s="15"/>
    </row>
    <row r="2090" spans="1:6" hidden="1" outlineLevel="2" x14ac:dyDescent="0.25">
      <c r="A2090" s="196" t="s">
        <v>5555</v>
      </c>
      <c r="B2090" s="196" t="s">
        <v>5556</v>
      </c>
      <c r="C2090" s="197">
        <v>0</v>
      </c>
      <c r="D2090" s="197">
        <v>12060</v>
      </c>
      <c r="F2090" s="15"/>
    </row>
    <row r="2091" spans="1:6" hidden="1" outlineLevel="2" x14ac:dyDescent="0.25">
      <c r="A2091" s="196" t="s">
        <v>2481</v>
      </c>
      <c r="B2091" s="196" t="s">
        <v>1116</v>
      </c>
      <c r="C2091" s="197">
        <v>0</v>
      </c>
      <c r="D2091" s="197">
        <v>128</v>
      </c>
      <c r="F2091" s="15"/>
    </row>
    <row r="2092" spans="1:6" hidden="1" outlineLevel="2" x14ac:dyDescent="0.25">
      <c r="A2092" s="196" t="s">
        <v>2482</v>
      </c>
      <c r="B2092" s="196" t="s">
        <v>1118</v>
      </c>
      <c r="C2092" s="197">
        <v>0</v>
      </c>
      <c r="D2092" s="197">
        <v>3370</v>
      </c>
      <c r="F2092" s="15"/>
    </row>
    <row r="2093" spans="1:6" hidden="1" outlineLevel="2" x14ac:dyDescent="0.25">
      <c r="A2093" s="196" t="s">
        <v>2483</v>
      </c>
      <c r="B2093" s="196" t="s">
        <v>1120</v>
      </c>
      <c r="C2093" s="197">
        <v>0</v>
      </c>
      <c r="D2093" s="197">
        <v>1764</v>
      </c>
      <c r="F2093" s="15"/>
    </row>
    <row r="2094" spans="1:6" hidden="1" outlineLevel="2" x14ac:dyDescent="0.25">
      <c r="A2094" s="196" t="s">
        <v>5557</v>
      </c>
      <c r="B2094" s="196" t="s">
        <v>4235</v>
      </c>
      <c r="C2094" s="198">
        <v>0</v>
      </c>
      <c r="D2094" s="198">
        <v>0</v>
      </c>
      <c r="F2094" s="15"/>
    </row>
    <row r="2095" spans="1:6" hidden="1" outlineLevel="2" x14ac:dyDescent="0.25">
      <c r="A2095" s="196" t="s">
        <v>5558</v>
      </c>
      <c r="B2095" s="196" t="s">
        <v>4237</v>
      </c>
      <c r="C2095" s="198">
        <v>0</v>
      </c>
      <c r="D2095" s="198">
        <v>0</v>
      </c>
      <c r="F2095" s="15"/>
    </row>
    <row r="2096" spans="1:6" hidden="1" outlineLevel="2" x14ac:dyDescent="0.25">
      <c r="A2096" s="196" t="s">
        <v>2484</v>
      </c>
      <c r="B2096" s="196" t="s">
        <v>1124</v>
      </c>
      <c r="C2096" s="197">
        <v>0</v>
      </c>
      <c r="D2096" s="197">
        <v>3426</v>
      </c>
      <c r="F2096" s="15"/>
    </row>
    <row r="2097" spans="1:6" hidden="1" outlineLevel="2" x14ac:dyDescent="0.25">
      <c r="A2097" s="196" t="s">
        <v>2485</v>
      </c>
      <c r="B2097" s="196" t="s">
        <v>1126</v>
      </c>
      <c r="C2097" s="197">
        <v>0</v>
      </c>
      <c r="D2097" s="197">
        <v>701</v>
      </c>
      <c r="F2097" s="15"/>
    </row>
    <row r="2098" spans="1:6" hidden="1" outlineLevel="2" x14ac:dyDescent="0.25">
      <c r="A2098" s="196" t="s">
        <v>2486</v>
      </c>
      <c r="B2098" s="196" t="s">
        <v>1128</v>
      </c>
      <c r="C2098" s="197">
        <v>0</v>
      </c>
      <c r="D2098" s="197">
        <v>15822</v>
      </c>
      <c r="F2098" s="15"/>
    </row>
    <row r="2099" spans="1:6" hidden="1" outlineLevel="2" x14ac:dyDescent="0.25">
      <c r="A2099" s="196" t="s">
        <v>2487</v>
      </c>
      <c r="B2099" s="196" t="s">
        <v>1845</v>
      </c>
      <c r="C2099" s="197">
        <v>0</v>
      </c>
      <c r="D2099" s="197">
        <v>27951</v>
      </c>
      <c r="F2099" s="15"/>
    </row>
    <row r="2100" spans="1:6" hidden="1" outlineLevel="2" x14ac:dyDescent="0.25">
      <c r="A2100" s="196" t="s">
        <v>5559</v>
      </c>
      <c r="B2100" s="196" t="s">
        <v>2064</v>
      </c>
      <c r="C2100" s="198">
        <v>0</v>
      </c>
      <c r="D2100" s="198">
        <v>0</v>
      </c>
      <c r="F2100" s="15"/>
    </row>
    <row r="2101" spans="1:6" hidden="1" outlineLevel="2" x14ac:dyDescent="0.25">
      <c r="A2101" s="196" t="s">
        <v>2488</v>
      </c>
      <c r="B2101" s="196" t="s">
        <v>1130</v>
      </c>
      <c r="C2101" s="197">
        <v>0</v>
      </c>
      <c r="D2101" s="197">
        <v>1063</v>
      </c>
      <c r="F2101" s="15"/>
    </row>
    <row r="2102" spans="1:6" hidden="1" outlineLevel="2" x14ac:dyDescent="0.25">
      <c r="A2102" s="196" t="s">
        <v>2489</v>
      </c>
      <c r="B2102" s="196" t="s">
        <v>2065</v>
      </c>
      <c r="C2102" s="197">
        <v>0</v>
      </c>
      <c r="D2102" s="197">
        <v>56513</v>
      </c>
      <c r="F2102" s="15"/>
    </row>
    <row r="2103" spans="1:6" hidden="1" outlineLevel="2" x14ac:dyDescent="0.25">
      <c r="A2103" s="196" t="s">
        <v>2490</v>
      </c>
      <c r="B2103" s="196" t="s">
        <v>1136</v>
      </c>
      <c r="C2103" s="197">
        <v>0</v>
      </c>
      <c r="D2103" s="197">
        <v>1016</v>
      </c>
      <c r="F2103" s="15"/>
    </row>
    <row r="2104" spans="1:6" hidden="1" outlineLevel="2" x14ac:dyDescent="0.25">
      <c r="A2104" s="196" t="s">
        <v>5560</v>
      </c>
      <c r="B2104" s="196" t="s">
        <v>2066</v>
      </c>
      <c r="C2104" s="198">
        <v>0</v>
      </c>
      <c r="D2104" s="198">
        <v>0</v>
      </c>
      <c r="F2104" s="15"/>
    </row>
    <row r="2105" spans="1:6" hidden="1" outlineLevel="2" x14ac:dyDescent="0.25">
      <c r="A2105" s="196" t="s">
        <v>2491</v>
      </c>
      <c r="B2105" s="196" t="s">
        <v>1628</v>
      </c>
      <c r="C2105" s="197">
        <v>0</v>
      </c>
      <c r="D2105" s="197">
        <v>13715</v>
      </c>
      <c r="F2105" s="15"/>
    </row>
    <row r="2106" spans="1:6" hidden="1" outlineLevel="2" x14ac:dyDescent="0.25">
      <c r="A2106" s="196" t="s">
        <v>2492</v>
      </c>
      <c r="B2106" s="196" t="s">
        <v>1140</v>
      </c>
      <c r="C2106" s="197">
        <v>0</v>
      </c>
      <c r="D2106" s="197">
        <v>208</v>
      </c>
      <c r="F2106" s="15"/>
    </row>
    <row r="2107" spans="1:6" hidden="1" outlineLevel="2" x14ac:dyDescent="0.25">
      <c r="A2107" s="196" t="s">
        <v>2493</v>
      </c>
      <c r="B2107" s="196" t="s">
        <v>1144</v>
      </c>
      <c r="C2107" s="197">
        <v>0</v>
      </c>
      <c r="D2107" s="197">
        <v>65586</v>
      </c>
      <c r="F2107" s="15"/>
    </row>
    <row r="2108" spans="1:6" hidden="1" outlineLevel="2" x14ac:dyDescent="0.25">
      <c r="A2108" s="196" t="s">
        <v>2494</v>
      </c>
      <c r="B2108" s="196" t="s">
        <v>1148</v>
      </c>
      <c r="C2108" s="198">
        <v>0</v>
      </c>
      <c r="D2108" s="198">
        <v>0</v>
      </c>
      <c r="F2108" s="15"/>
    </row>
    <row r="2109" spans="1:6" hidden="1" outlineLevel="2" x14ac:dyDescent="0.25">
      <c r="A2109" s="196" t="s">
        <v>2495</v>
      </c>
      <c r="B2109" s="196" t="s">
        <v>1150</v>
      </c>
      <c r="C2109" s="197">
        <v>0</v>
      </c>
      <c r="D2109" s="197">
        <v>397</v>
      </c>
      <c r="F2109" s="15"/>
    </row>
    <row r="2110" spans="1:6" hidden="1" outlineLevel="2" x14ac:dyDescent="0.25">
      <c r="A2110" s="196" t="s">
        <v>2496</v>
      </c>
      <c r="B2110" s="196" t="s">
        <v>1154</v>
      </c>
      <c r="C2110" s="197">
        <v>0</v>
      </c>
      <c r="D2110" s="197">
        <v>1497</v>
      </c>
      <c r="F2110" s="15"/>
    </row>
    <row r="2111" spans="1:6" hidden="1" outlineLevel="2" x14ac:dyDescent="0.25">
      <c r="A2111" s="196" t="s">
        <v>5561</v>
      </c>
      <c r="B2111" s="196" t="s">
        <v>4241</v>
      </c>
      <c r="C2111" s="198">
        <v>0</v>
      </c>
      <c r="D2111" s="198">
        <v>0</v>
      </c>
      <c r="F2111" s="15"/>
    </row>
    <row r="2112" spans="1:6" hidden="1" outlineLevel="2" x14ac:dyDescent="0.25">
      <c r="A2112" s="196" t="s">
        <v>2497</v>
      </c>
      <c r="B2112" s="196" t="s">
        <v>1166</v>
      </c>
      <c r="C2112" s="198">
        <v>0</v>
      </c>
      <c r="D2112" s="198">
        <v>0</v>
      </c>
      <c r="F2112" s="15"/>
    </row>
    <row r="2113" spans="1:6" hidden="1" outlineLevel="1" x14ac:dyDescent="0.25">
      <c r="A2113" s="196" t="s">
        <v>2498</v>
      </c>
      <c r="B2113" s="196" t="s">
        <v>1170</v>
      </c>
      <c r="C2113" s="197">
        <v>0</v>
      </c>
      <c r="D2113" s="197">
        <v>334834.5</v>
      </c>
      <c r="F2113" s="15"/>
    </row>
    <row r="2114" spans="1:6" hidden="1" outlineLevel="2" x14ac:dyDescent="0.25">
      <c r="A2114" s="196" t="s">
        <v>2499</v>
      </c>
      <c r="B2114" s="196" t="s">
        <v>1172</v>
      </c>
      <c r="C2114" s="198">
        <v>0</v>
      </c>
      <c r="D2114" s="198">
        <v>0</v>
      </c>
      <c r="F2114" s="15"/>
    </row>
    <row r="2115" spans="1:6" hidden="1" outlineLevel="2" x14ac:dyDescent="0.25">
      <c r="A2115" s="196" t="s">
        <v>5562</v>
      </c>
      <c r="B2115" s="196" t="s">
        <v>5563</v>
      </c>
      <c r="C2115" s="198">
        <v>0</v>
      </c>
      <c r="D2115" s="198">
        <v>0</v>
      </c>
      <c r="F2115" s="15"/>
    </row>
    <row r="2116" spans="1:6" hidden="1" outlineLevel="2" x14ac:dyDescent="0.25">
      <c r="A2116" s="196" t="s">
        <v>5564</v>
      </c>
      <c r="B2116" s="196" t="s">
        <v>4246</v>
      </c>
      <c r="C2116" s="198">
        <v>0</v>
      </c>
      <c r="D2116" s="198">
        <v>0</v>
      </c>
      <c r="F2116" s="15"/>
    </row>
    <row r="2117" spans="1:6" hidden="1" outlineLevel="2" x14ac:dyDescent="0.25">
      <c r="A2117" s="196" t="s">
        <v>5565</v>
      </c>
      <c r="B2117" s="196" t="s">
        <v>2079</v>
      </c>
      <c r="C2117" s="198">
        <v>0</v>
      </c>
      <c r="D2117" s="198">
        <v>0</v>
      </c>
      <c r="F2117" s="15"/>
    </row>
    <row r="2118" spans="1:6" hidden="1" outlineLevel="2" x14ac:dyDescent="0.25">
      <c r="A2118" s="196" t="s">
        <v>5566</v>
      </c>
      <c r="B2118" s="196" t="s">
        <v>1178</v>
      </c>
      <c r="C2118" s="198">
        <v>0</v>
      </c>
      <c r="D2118" s="198">
        <v>0</v>
      </c>
      <c r="F2118" s="15"/>
    </row>
    <row r="2119" spans="1:6" hidden="1" outlineLevel="2" x14ac:dyDescent="0.25">
      <c r="A2119" s="196" t="s">
        <v>5567</v>
      </c>
      <c r="B2119" s="196" t="s">
        <v>4255</v>
      </c>
      <c r="C2119" s="197">
        <v>0</v>
      </c>
      <c r="D2119" s="197">
        <v>920</v>
      </c>
      <c r="F2119" s="15"/>
    </row>
    <row r="2120" spans="1:6" hidden="1" outlineLevel="2" x14ac:dyDescent="0.25">
      <c r="A2120" s="196" t="s">
        <v>5568</v>
      </c>
      <c r="B2120" s="196" t="s">
        <v>2085</v>
      </c>
      <c r="C2120" s="197">
        <v>0</v>
      </c>
      <c r="D2120" s="197">
        <v>242</v>
      </c>
      <c r="F2120" s="15"/>
    </row>
    <row r="2121" spans="1:6" hidden="1" outlineLevel="2" x14ac:dyDescent="0.25">
      <c r="A2121" s="196" t="s">
        <v>2500</v>
      </c>
      <c r="B2121" s="196" t="s">
        <v>1190</v>
      </c>
      <c r="C2121" s="197">
        <v>0</v>
      </c>
      <c r="D2121" s="197">
        <v>10764.5</v>
      </c>
      <c r="F2121" s="15"/>
    </row>
    <row r="2122" spans="1:6" hidden="1" outlineLevel="2" x14ac:dyDescent="0.25">
      <c r="A2122" s="196" t="s">
        <v>5569</v>
      </c>
      <c r="B2122" s="196" t="s">
        <v>2827</v>
      </c>
      <c r="C2122" s="198">
        <v>0</v>
      </c>
      <c r="D2122" s="198">
        <v>0</v>
      </c>
      <c r="F2122" s="15"/>
    </row>
    <row r="2123" spans="1:6" hidden="1" outlineLevel="2" x14ac:dyDescent="0.25">
      <c r="A2123" s="196" t="s">
        <v>2501</v>
      </c>
      <c r="B2123" s="196" t="s">
        <v>1192</v>
      </c>
      <c r="C2123" s="197">
        <v>0</v>
      </c>
      <c r="D2123" s="197">
        <v>6671</v>
      </c>
      <c r="F2123" s="15"/>
    </row>
    <row r="2124" spans="1:6" hidden="1" outlineLevel="2" x14ac:dyDescent="0.25">
      <c r="A2124" s="196" t="s">
        <v>5570</v>
      </c>
      <c r="B2124" s="196" t="s">
        <v>4265</v>
      </c>
      <c r="C2124" s="198">
        <v>0</v>
      </c>
      <c r="D2124" s="198">
        <v>0</v>
      </c>
      <c r="F2124" s="15"/>
    </row>
    <row r="2125" spans="1:6" hidden="1" outlineLevel="2" x14ac:dyDescent="0.25">
      <c r="A2125" s="196" t="s">
        <v>2502</v>
      </c>
      <c r="B2125" s="196" t="s">
        <v>1194</v>
      </c>
      <c r="C2125" s="197">
        <v>0</v>
      </c>
      <c r="D2125" s="197">
        <v>8420</v>
      </c>
      <c r="F2125" s="15"/>
    </row>
    <row r="2126" spans="1:6" hidden="1" outlineLevel="2" x14ac:dyDescent="0.25">
      <c r="A2126" s="196" t="s">
        <v>2503</v>
      </c>
      <c r="B2126" s="196" t="s">
        <v>1196</v>
      </c>
      <c r="C2126" s="197">
        <v>0</v>
      </c>
      <c r="D2126" s="197">
        <v>70</v>
      </c>
      <c r="F2126" s="15"/>
    </row>
    <row r="2127" spans="1:6" hidden="1" outlineLevel="2" x14ac:dyDescent="0.25">
      <c r="A2127" s="196" t="s">
        <v>5571</v>
      </c>
      <c r="B2127" s="196" t="s">
        <v>2091</v>
      </c>
      <c r="C2127" s="197">
        <v>0</v>
      </c>
      <c r="D2127" s="197">
        <v>1088</v>
      </c>
      <c r="F2127" s="15"/>
    </row>
    <row r="2128" spans="1:6" hidden="1" outlineLevel="2" x14ac:dyDescent="0.25">
      <c r="A2128" s="196" t="s">
        <v>2504</v>
      </c>
      <c r="B2128" s="196" t="s">
        <v>1198</v>
      </c>
      <c r="C2128" s="198">
        <v>0</v>
      </c>
      <c r="D2128" s="198">
        <v>0</v>
      </c>
      <c r="F2128" s="15"/>
    </row>
    <row r="2129" spans="1:6" hidden="1" outlineLevel="2" x14ac:dyDescent="0.25">
      <c r="A2129" s="196" t="s">
        <v>2505</v>
      </c>
      <c r="B2129" s="196" t="s">
        <v>1200</v>
      </c>
      <c r="C2129" s="197">
        <v>0</v>
      </c>
      <c r="D2129" s="197">
        <v>1242</v>
      </c>
      <c r="F2129" s="15"/>
    </row>
    <row r="2130" spans="1:6" hidden="1" outlineLevel="2" x14ac:dyDescent="0.25">
      <c r="A2130" s="196" t="s">
        <v>5572</v>
      </c>
      <c r="B2130" s="196" t="s">
        <v>2095</v>
      </c>
      <c r="C2130" s="197">
        <v>0</v>
      </c>
      <c r="D2130" s="197">
        <v>2325</v>
      </c>
      <c r="F2130" s="15"/>
    </row>
    <row r="2131" spans="1:6" hidden="1" outlineLevel="2" x14ac:dyDescent="0.25">
      <c r="A2131" s="196" t="s">
        <v>2506</v>
      </c>
      <c r="B2131" s="196" t="s">
        <v>1202</v>
      </c>
      <c r="C2131" s="198">
        <v>0</v>
      </c>
      <c r="D2131" s="198">
        <v>0</v>
      </c>
      <c r="F2131" s="15"/>
    </row>
    <row r="2132" spans="1:6" hidden="1" outlineLevel="2" x14ac:dyDescent="0.25">
      <c r="A2132" s="196" t="s">
        <v>5573</v>
      </c>
      <c r="B2132" s="196" t="s">
        <v>2097</v>
      </c>
      <c r="C2132" s="198">
        <v>0</v>
      </c>
      <c r="D2132" s="198">
        <v>0</v>
      </c>
      <c r="F2132" s="15"/>
    </row>
    <row r="2133" spans="1:6" hidden="1" outlineLevel="2" x14ac:dyDescent="0.25">
      <c r="A2133" s="196" t="s">
        <v>2507</v>
      </c>
      <c r="B2133" s="196" t="s">
        <v>1210</v>
      </c>
      <c r="C2133" s="197">
        <v>0</v>
      </c>
      <c r="D2133" s="197">
        <v>2082</v>
      </c>
      <c r="F2133" s="15"/>
    </row>
    <row r="2134" spans="1:6" hidden="1" outlineLevel="2" x14ac:dyDescent="0.25">
      <c r="A2134" s="196" t="s">
        <v>5574</v>
      </c>
      <c r="B2134" s="196" t="s">
        <v>5238</v>
      </c>
      <c r="C2134" s="198">
        <v>0</v>
      </c>
      <c r="D2134" s="198">
        <v>0</v>
      </c>
      <c r="F2134" s="15"/>
    </row>
    <row r="2135" spans="1:6" hidden="1" outlineLevel="2" x14ac:dyDescent="0.25">
      <c r="A2135" s="196" t="s">
        <v>2508</v>
      </c>
      <c r="B2135" s="196" t="s">
        <v>2101</v>
      </c>
      <c r="C2135" s="197">
        <v>0</v>
      </c>
      <c r="D2135" s="197">
        <v>6480</v>
      </c>
      <c r="F2135" s="15"/>
    </row>
    <row r="2136" spans="1:6" hidden="1" outlineLevel="2" x14ac:dyDescent="0.25">
      <c r="A2136" s="196" t="s">
        <v>2509</v>
      </c>
      <c r="B2136" s="196" t="s">
        <v>900</v>
      </c>
      <c r="C2136" s="198">
        <v>0</v>
      </c>
      <c r="D2136" s="198">
        <v>0</v>
      </c>
      <c r="F2136" s="15"/>
    </row>
    <row r="2137" spans="1:6" hidden="1" outlineLevel="2" x14ac:dyDescent="0.25">
      <c r="A2137" s="196" t="s">
        <v>2510</v>
      </c>
      <c r="B2137" s="196" t="s">
        <v>2427</v>
      </c>
      <c r="C2137" s="198">
        <v>0</v>
      </c>
      <c r="D2137" s="198">
        <v>0</v>
      </c>
      <c r="F2137" s="15"/>
    </row>
    <row r="2138" spans="1:6" hidden="1" outlineLevel="2" x14ac:dyDescent="0.25">
      <c r="A2138" s="196" t="s">
        <v>2511</v>
      </c>
      <c r="B2138" s="196" t="s">
        <v>2103</v>
      </c>
      <c r="C2138" s="197">
        <v>0</v>
      </c>
      <c r="D2138" s="197">
        <v>2346</v>
      </c>
      <c r="F2138" s="15"/>
    </row>
    <row r="2139" spans="1:6" hidden="1" outlineLevel="2" x14ac:dyDescent="0.25">
      <c r="A2139" s="196" t="s">
        <v>5575</v>
      </c>
      <c r="B2139" s="196" t="s">
        <v>2105</v>
      </c>
      <c r="C2139" s="198">
        <v>0</v>
      </c>
      <c r="D2139" s="198">
        <v>0</v>
      </c>
      <c r="F2139" s="15"/>
    </row>
    <row r="2140" spans="1:6" hidden="1" outlineLevel="2" x14ac:dyDescent="0.25">
      <c r="A2140" s="196" t="s">
        <v>5576</v>
      </c>
      <c r="B2140" s="196" t="s">
        <v>4278</v>
      </c>
      <c r="C2140" s="198">
        <v>0</v>
      </c>
      <c r="D2140" s="198">
        <v>0</v>
      </c>
      <c r="F2140" s="15"/>
    </row>
    <row r="2141" spans="1:6" hidden="1" outlineLevel="2" x14ac:dyDescent="0.25">
      <c r="A2141" s="196" t="s">
        <v>2512</v>
      </c>
      <c r="B2141" s="196" t="s">
        <v>1212</v>
      </c>
      <c r="C2141" s="198">
        <v>0</v>
      </c>
      <c r="D2141" s="198">
        <v>0</v>
      </c>
      <c r="F2141" s="15"/>
    </row>
    <row r="2142" spans="1:6" hidden="1" outlineLevel="2" x14ac:dyDescent="0.25">
      <c r="A2142" s="196" t="s">
        <v>5577</v>
      </c>
      <c r="B2142" s="196" t="s">
        <v>4280</v>
      </c>
      <c r="C2142" s="198">
        <v>0</v>
      </c>
      <c r="D2142" s="198">
        <v>0</v>
      </c>
      <c r="F2142" s="15"/>
    </row>
    <row r="2143" spans="1:6" hidden="1" outlineLevel="2" x14ac:dyDescent="0.25">
      <c r="A2143" s="196" t="s">
        <v>5578</v>
      </c>
      <c r="B2143" s="196" t="s">
        <v>2109</v>
      </c>
      <c r="C2143" s="198">
        <v>0</v>
      </c>
      <c r="D2143" s="198">
        <v>0</v>
      </c>
      <c r="F2143" s="15"/>
    </row>
    <row r="2144" spans="1:6" hidden="1" outlineLevel="2" x14ac:dyDescent="0.25">
      <c r="A2144" s="196" t="s">
        <v>5579</v>
      </c>
      <c r="B2144" s="196" t="s">
        <v>1218</v>
      </c>
      <c r="C2144" s="197">
        <v>0</v>
      </c>
      <c r="D2144" s="197">
        <v>78</v>
      </c>
      <c r="F2144" s="15"/>
    </row>
    <row r="2145" spans="1:6" hidden="1" outlineLevel="2" x14ac:dyDescent="0.25">
      <c r="A2145" s="196" t="s">
        <v>5580</v>
      </c>
      <c r="B2145" s="196" t="s">
        <v>4286</v>
      </c>
      <c r="C2145" s="197">
        <v>0</v>
      </c>
      <c r="D2145" s="197">
        <v>2466</v>
      </c>
      <c r="F2145" s="15"/>
    </row>
    <row r="2146" spans="1:6" hidden="1" outlineLevel="2" x14ac:dyDescent="0.25">
      <c r="A2146" s="196" t="s">
        <v>2513</v>
      </c>
      <c r="B2146" s="196" t="s">
        <v>1220</v>
      </c>
      <c r="C2146" s="197">
        <v>0</v>
      </c>
      <c r="D2146" s="197">
        <v>5138</v>
      </c>
      <c r="F2146" s="15"/>
    </row>
    <row r="2147" spans="1:6" hidden="1" outlineLevel="2" x14ac:dyDescent="0.25">
      <c r="A2147" s="196" t="s">
        <v>5581</v>
      </c>
      <c r="B2147" s="196" t="s">
        <v>2111</v>
      </c>
      <c r="C2147" s="198">
        <v>0</v>
      </c>
      <c r="D2147" s="198">
        <v>0</v>
      </c>
      <c r="F2147" s="15"/>
    </row>
    <row r="2148" spans="1:6" hidden="1" outlineLevel="2" x14ac:dyDescent="0.25">
      <c r="A2148" s="196" t="s">
        <v>2514</v>
      </c>
      <c r="B2148" s="196" t="s">
        <v>1222</v>
      </c>
      <c r="C2148" s="197">
        <v>0</v>
      </c>
      <c r="D2148" s="197">
        <v>2758</v>
      </c>
      <c r="F2148" s="15"/>
    </row>
    <row r="2149" spans="1:6" hidden="1" outlineLevel="2" x14ac:dyDescent="0.25">
      <c r="A2149" s="196" t="s">
        <v>5582</v>
      </c>
      <c r="B2149" s="196" t="s">
        <v>2113</v>
      </c>
      <c r="C2149" s="197">
        <v>0</v>
      </c>
      <c r="D2149" s="197">
        <v>1112</v>
      </c>
      <c r="F2149" s="15"/>
    </row>
    <row r="2150" spans="1:6" hidden="1" outlineLevel="2" x14ac:dyDescent="0.25">
      <c r="A2150" s="196" t="s">
        <v>2515</v>
      </c>
      <c r="B2150" s="196" t="s">
        <v>2516</v>
      </c>
      <c r="C2150" s="198">
        <v>0</v>
      </c>
      <c r="D2150" s="198">
        <v>0</v>
      </c>
      <c r="F2150" s="15"/>
    </row>
    <row r="2151" spans="1:6" hidden="1" outlineLevel="2" x14ac:dyDescent="0.25">
      <c r="A2151" s="196" t="s">
        <v>2517</v>
      </c>
      <c r="B2151" s="196" t="s">
        <v>1226</v>
      </c>
      <c r="C2151" s="198">
        <v>0</v>
      </c>
      <c r="D2151" s="198">
        <v>0</v>
      </c>
      <c r="F2151" s="15"/>
    </row>
    <row r="2152" spans="1:6" hidden="1" outlineLevel="2" x14ac:dyDescent="0.25">
      <c r="A2152" s="196" t="s">
        <v>2518</v>
      </c>
      <c r="B2152" s="196" t="s">
        <v>2117</v>
      </c>
      <c r="C2152" s="197">
        <v>0</v>
      </c>
      <c r="D2152" s="197">
        <v>804</v>
      </c>
      <c r="F2152" s="15"/>
    </row>
    <row r="2153" spans="1:6" hidden="1" outlineLevel="2" x14ac:dyDescent="0.25">
      <c r="A2153" s="196" t="s">
        <v>2519</v>
      </c>
      <c r="B2153" s="196" t="s">
        <v>1230</v>
      </c>
      <c r="C2153" s="198">
        <v>0</v>
      </c>
      <c r="D2153" s="198">
        <v>0</v>
      </c>
      <c r="F2153" s="15"/>
    </row>
    <row r="2154" spans="1:6" hidden="1" outlineLevel="2" x14ac:dyDescent="0.25">
      <c r="A2154" s="196" t="s">
        <v>5583</v>
      </c>
      <c r="B2154" s="196" t="s">
        <v>5245</v>
      </c>
      <c r="C2154" s="198">
        <v>0</v>
      </c>
      <c r="D2154" s="198">
        <v>0</v>
      </c>
      <c r="F2154" s="15"/>
    </row>
    <row r="2155" spans="1:6" hidden="1" outlineLevel="2" x14ac:dyDescent="0.25">
      <c r="A2155" s="196" t="s">
        <v>5584</v>
      </c>
      <c r="B2155" s="196" t="s">
        <v>4292</v>
      </c>
      <c r="C2155" s="198">
        <v>0</v>
      </c>
      <c r="D2155" s="198">
        <v>0</v>
      </c>
      <c r="F2155" s="15"/>
    </row>
    <row r="2156" spans="1:6" hidden="1" outlineLevel="2" x14ac:dyDescent="0.25">
      <c r="A2156" s="196" t="s">
        <v>5585</v>
      </c>
      <c r="B2156" s="196" t="s">
        <v>4295</v>
      </c>
      <c r="C2156" s="198">
        <v>0</v>
      </c>
      <c r="D2156" s="198">
        <v>0</v>
      </c>
      <c r="F2156" s="15"/>
    </row>
    <row r="2157" spans="1:6" hidden="1" outlineLevel="2" x14ac:dyDescent="0.25">
      <c r="A2157" s="196" t="s">
        <v>2520</v>
      </c>
      <c r="B2157" s="196" t="s">
        <v>1232</v>
      </c>
      <c r="C2157" s="198">
        <v>0</v>
      </c>
      <c r="D2157" s="198">
        <v>0</v>
      </c>
      <c r="F2157" s="15"/>
    </row>
    <row r="2158" spans="1:6" hidden="1" outlineLevel="2" x14ac:dyDescent="0.25">
      <c r="A2158" s="196" t="s">
        <v>5586</v>
      </c>
      <c r="B2158" s="196" t="s">
        <v>2121</v>
      </c>
      <c r="C2158" s="198">
        <v>0</v>
      </c>
      <c r="D2158" s="198">
        <v>0</v>
      </c>
      <c r="F2158" s="15"/>
    </row>
    <row r="2159" spans="1:6" hidden="1" outlineLevel="2" x14ac:dyDescent="0.25">
      <c r="A2159" s="196" t="s">
        <v>2521</v>
      </c>
      <c r="B2159" s="196" t="s">
        <v>1234</v>
      </c>
      <c r="C2159" s="198">
        <v>0</v>
      </c>
      <c r="D2159" s="198">
        <v>0</v>
      </c>
      <c r="F2159" s="15"/>
    </row>
    <row r="2160" spans="1:6" hidden="1" outlineLevel="2" x14ac:dyDescent="0.25">
      <c r="A2160" s="196" t="s">
        <v>2522</v>
      </c>
      <c r="B2160" s="196" t="s">
        <v>1236</v>
      </c>
      <c r="C2160" s="197">
        <v>0</v>
      </c>
      <c r="D2160" s="197">
        <v>6669</v>
      </c>
      <c r="F2160" s="15"/>
    </row>
    <row r="2161" spans="1:6" hidden="1" outlineLevel="2" x14ac:dyDescent="0.25">
      <c r="A2161" s="196" t="s">
        <v>2523</v>
      </c>
      <c r="B2161" s="196" t="s">
        <v>1238</v>
      </c>
      <c r="C2161" s="197">
        <v>0</v>
      </c>
      <c r="D2161" s="197">
        <v>8460</v>
      </c>
      <c r="F2161" s="15"/>
    </row>
    <row r="2162" spans="1:6" hidden="1" outlineLevel="2" x14ac:dyDescent="0.25">
      <c r="A2162" s="196" t="s">
        <v>5587</v>
      </c>
      <c r="B2162" s="196" t="s">
        <v>4300</v>
      </c>
      <c r="C2162" s="198">
        <v>0</v>
      </c>
      <c r="D2162" s="198">
        <v>0</v>
      </c>
      <c r="F2162" s="15"/>
    </row>
    <row r="2163" spans="1:6" hidden="1" outlineLevel="2" x14ac:dyDescent="0.25">
      <c r="A2163" s="196" t="s">
        <v>2524</v>
      </c>
      <c r="B2163" s="196" t="s">
        <v>1240</v>
      </c>
      <c r="C2163" s="197">
        <v>0</v>
      </c>
      <c r="D2163" s="197">
        <v>32</v>
      </c>
      <c r="F2163" s="15"/>
    </row>
    <row r="2164" spans="1:6" hidden="1" outlineLevel="2" x14ac:dyDescent="0.25">
      <c r="A2164" s="196" t="s">
        <v>5588</v>
      </c>
      <c r="B2164" s="196" t="s">
        <v>4302</v>
      </c>
      <c r="C2164" s="198">
        <v>0</v>
      </c>
      <c r="D2164" s="198">
        <v>0</v>
      </c>
      <c r="F2164" s="15"/>
    </row>
    <row r="2165" spans="1:6" hidden="1" outlineLevel="2" x14ac:dyDescent="0.25">
      <c r="A2165" s="196" t="s">
        <v>2525</v>
      </c>
      <c r="B2165" s="196" t="s">
        <v>1244</v>
      </c>
      <c r="C2165" s="197">
        <v>0</v>
      </c>
      <c r="D2165" s="197">
        <v>35</v>
      </c>
      <c r="F2165" s="15"/>
    </row>
    <row r="2166" spans="1:6" hidden="1" outlineLevel="2" x14ac:dyDescent="0.25">
      <c r="A2166" s="196" t="s">
        <v>5589</v>
      </c>
      <c r="B2166" s="196" t="s">
        <v>2130</v>
      </c>
      <c r="C2166" s="198">
        <v>0</v>
      </c>
      <c r="D2166" s="198">
        <v>0</v>
      </c>
      <c r="F2166" s="15"/>
    </row>
    <row r="2167" spans="1:6" hidden="1" outlineLevel="2" x14ac:dyDescent="0.25">
      <c r="A2167" s="196" t="s">
        <v>5590</v>
      </c>
      <c r="B2167" s="196" t="s">
        <v>4309</v>
      </c>
      <c r="C2167" s="198">
        <v>0</v>
      </c>
      <c r="D2167" s="198">
        <v>0</v>
      </c>
      <c r="F2167" s="15"/>
    </row>
    <row r="2168" spans="1:6" hidden="1" outlineLevel="2" x14ac:dyDescent="0.25">
      <c r="A2168" s="196" t="s">
        <v>2526</v>
      </c>
      <c r="B2168" s="196" t="s">
        <v>1254</v>
      </c>
      <c r="C2168" s="197">
        <v>0</v>
      </c>
      <c r="D2168" s="197">
        <v>64892</v>
      </c>
      <c r="F2168" s="15"/>
    </row>
    <row r="2169" spans="1:6" hidden="1" outlineLevel="2" x14ac:dyDescent="0.25">
      <c r="A2169" s="196" t="s">
        <v>2527</v>
      </c>
      <c r="B2169" s="196" t="s">
        <v>1256</v>
      </c>
      <c r="C2169" s="198">
        <v>0</v>
      </c>
      <c r="D2169" s="198">
        <v>0</v>
      </c>
      <c r="F2169" s="15"/>
    </row>
    <row r="2170" spans="1:6" hidden="1" outlineLevel="2" x14ac:dyDescent="0.25">
      <c r="A2170" s="196" t="s">
        <v>2528</v>
      </c>
      <c r="B2170" s="196" t="s">
        <v>1258</v>
      </c>
      <c r="C2170" s="198">
        <v>0</v>
      </c>
      <c r="D2170" s="198">
        <v>0</v>
      </c>
      <c r="F2170" s="15"/>
    </row>
    <row r="2171" spans="1:6" hidden="1" outlineLevel="2" x14ac:dyDescent="0.25">
      <c r="A2171" s="196" t="s">
        <v>5591</v>
      </c>
      <c r="B2171" s="196" t="s">
        <v>1260</v>
      </c>
      <c r="C2171" s="198">
        <v>0</v>
      </c>
      <c r="D2171" s="198">
        <v>0</v>
      </c>
      <c r="F2171" s="15"/>
    </row>
    <row r="2172" spans="1:6" hidden="1" outlineLevel="2" x14ac:dyDescent="0.25">
      <c r="A2172" s="196" t="s">
        <v>5592</v>
      </c>
      <c r="B2172" s="196" t="s">
        <v>2134</v>
      </c>
      <c r="C2172" s="197">
        <v>0</v>
      </c>
      <c r="D2172" s="197">
        <v>620</v>
      </c>
      <c r="F2172" s="15"/>
    </row>
    <row r="2173" spans="1:6" hidden="1" outlineLevel="2" x14ac:dyDescent="0.25">
      <c r="A2173" s="196" t="s">
        <v>5593</v>
      </c>
      <c r="B2173" s="196" t="s">
        <v>4314</v>
      </c>
      <c r="C2173" s="198">
        <v>0</v>
      </c>
      <c r="D2173" s="198">
        <v>0</v>
      </c>
      <c r="F2173" s="15"/>
    </row>
    <row r="2174" spans="1:6" hidden="1" outlineLevel="2" x14ac:dyDescent="0.25">
      <c r="A2174" s="196" t="s">
        <v>5594</v>
      </c>
      <c r="B2174" s="196" t="s">
        <v>3815</v>
      </c>
      <c r="C2174" s="197">
        <v>0</v>
      </c>
      <c r="D2174" s="197">
        <v>376</v>
      </c>
      <c r="F2174" s="15"/>
    </row>
    <row r="2175" spans="1:6" hidden="1" outlineLevel="2" x14ac:dyDescent="0.25">
      <c r="A2175" s="196" t="s">
        <v>2529</v>
      </c>
      <c r="B2175" s="196" t="s">
        <v>1266</v>
      </c>
      <c r="C2175" s="197">
        <v>0</v>
      </c>
      <c r="D2175" s="197">
        <v>1464</v>
      </c>
      <c r="F2175" s="15"/>
    </row>
    <row r="2176" spans="1:6" hidden="1" outlineLevel="2" x14ac:dyDescent="0.25">
      <c r="A2176" s="196" t="s">
        <v>5595</v>
      </c>
      <c r="B2176" s="196" t="s">
        <v>4321</v>
      </c>
      <c r="C2176" s="198">
        <v>0</v>
      </c>
      <c r="D2176" s="198">
        <v>0</v>
      </c>
      <c r="F2176" s="15"/>
    </row>
    <row r="2177" spans="1:6" hidden="1" outlineLevel="2" x14ac:dyDescent="0.25">
      <c r="A2177" s="196" t="s">
        <v>2530</v>
      </c>
      <c r="B2177" s="196" t="s">
        <v>986</v>
      </c>
      <c r="C2177" s="197">
        <v>0</v>
      </c>
      <c r="D2177" s="197">
        <v>72188</v>
      </c>
      <c r="F2177" s="15"/>
    </row>
    <row r="2178" spans="1:6" hidden="1" outlineLevel="2" x14ac:dyDescent="0.25">
      <c r="A2178" s="196" t="s">
        <v>2531</v>
      </c>
      <c r="B2178" s="196" t="s">
        <v>1282</v>
      </c>
      <c r="C2178" s="197">
        <v>0</v>
      </c>
      <c r="D2178" s="197">
        <v>140</v>
      </c>
      <c r="F2178" s="15"/>
    </row>
    <row r="2179" spans="1:6" hidden="1" outlineLevel="2" x14ac:dyDescent="0.25">
      <c r="A2179" s="196" t="s">
        <v>2532</v>
      </c>
      <c r="B2179" s="196" t="s">
        <v>2533</v>
      </c>
      <c r="C2179" s="197">
        <v>0</v>
      </c>
      <c r="D2179" s="197">
        <v>1112</v>
      </c>
      <c r="F2179" s="15"/>
    </row>
    <row r="2180" spans="1:6" hidden="1" outlineLevel="2" x14ac:dyDescent="0.25">
      <c r="A2180" s="196" t="s">
        <v>5596</v>
      </c>
      <c r="B2180" s="196" t="s">
        <v>2148</v>
      </c>
      <c r="C2180" s="198">
        <v>0</v>
      </c>
      <c r="D2180" s="198">
        <v>0</v>
      </c>
      <c r="F2180" s="15"/>
    </row>
    <row r="2181" spans="1:6" hidden="1" outlineLevel="2" x14ac:dyDescent="0.25">
      <c r="A2181" s="196" t="s">
        <v>2534</v>
      </c>
      <c r="B2181" s="196" t="s">
        <v>1286</v>
      </c>
      <c r="C2181" s="197">
        <v>0</v>
      </c>
      <c r="D2181" s="197">
        <v>315</v>
      </c>
      <c r="F2181" s="15"/>
    </row>
    <row r="2182" spans="1:6" hidden="1" outlineLevel="2" x14ac:dyDescent="0.25">
      <c r="A2182" s="196" t="s">
        <v>5597</v>
      </c>
      <c r="B2182" s="196" t="s">
        <v>1290</v>
      </c>
      <c r="C2182" s="198">
        <v>0</v>
      </c>
      <c r="D2182" s="198">
        <v>0</v>
      </c>
      <c r="F2182" s="15"/>
    </row>
    <row r="2183" spans="1:6" hidden="1" outlineLevel="2" x14ac:dyDescent="0.25">
      <c r="A2183" s="196" t="s">
        <v>5598</v>
      </c>
      <c r="B2183" s="196" t="s">
        <v>2156</v>
      </c>
      <c r="C2183" s="197">
        <v>0</v>
      </c>
      <c r="D2183" s="197">
        <v>192</v>
      </c>
      <c r="F2183" s="15"/>
    </row>
    <row r="2184" spans="1:6" hidden="1" outlineLevel="2" x14ac:dyDescent="0.25">
      <c r="A2184" s="196" t="s">
        <v>5599</v>
      </c>
      <c r="B2184" s="196" t="s">
        <v>2870</v>
      </c>
      <c r="C2184" s="198">
        <v>0</v>
      </c>
      <c r="D2184" s="198">
        <v>0</v>
      </c>
      <c r="F2184" s="15"/>
    </row>
    <row r="2185" spans="1:6" hidden="1" outlineLevel="2" x14ac:dyDescent="0.25">
      <c r="A2185" s="196" t="s">
        <v>5600</v>
      </c>
      <c r="B2185" s="196" t="s">
        <v>1296</v>
      </c>
      <c r="C2185" s="198">
        <v>0</v>
      </c>
      <c r="D2185" s="198">
        <v>0</v>
      </c>
      <c r="F2185" s="15"/>
    </row>
    <row r="2186" spans="1:6" hidden="1" outlineLevel="2" x14ac:dyDescent="0.25">
      <c r="A2186" s="196" t="s">
        <v>2535</v>
      </c>
      <c r="B2186" s="196" t="s">
        <v>1298</v>
      </c>
      <c r="C2186" s="197">
        <v>0</v>
      </c>
      <c r="D2186" s="197">
        <v>6455</v>
      </c>
      <c r="F2186" s="15"/>
    </row>
    <row r="2187" spans="1:6" hidden="1" outlineLevel="2" x14ac:dyDescent="0.25">
      <c r="A2187" s="196" t="s">
        <v>2536</v>
      </c>
      <c r="B2187" s="196" t="s">
        <v>1300</v>
      </c>
      <c r="C2187" s="197">
        <v>0</v>
      </c>
      <c r="D2187" s="197">
        <v>11110</v>
      </c>
      <c r="F2187" s="15"/>
    </row>
    <row r="2188" spans="1:6" hidden="1" outlineLevel="2" x14ac:dyDescent="0.25">
      <c r="A2188" s="196" t="s">
        <v>5601</v>
      </c>
      <c r="B2188" s="196" t="s">
        <v>2160</v>
      </c>
      <c r="C2188" s="197">
        <v>0</v>
      </c>
      <c r="D2188" s="197">
        <v>1036</v>
      </c>
      <c r="F2188" s="15"/>
    </row>
    <row r="2189" spans="1:6" hidden="1" outlineLevel="2" x14ac:dyDescent="0.25">
      <c r="A2189" s="196" t="s">
        <v>5602</v>
      </c>
      <c r="B2189" s="196" t="s">
        <v>2162</v>
      </c>
      <c r="C2189" s="198">
        <v>0</v>
      </c>
      <c r="D2189" s="198">
        <v>0</v>
      </c>
      <c r="F2189" s="15"/>
    </row>
    <row r="2190" spans="1:6" hidden="1" outlineLevel="2" x14ac:dyDescent="0.25">
      <c r="A2190" s="196" t="s">
        <v>2537</v>
      </c>
      <c r="B2190" s="196" t="s">
        <v>1302</v>
      </c>
      <c r="C2190" s="197">
        <v>0</v>
      </c>
      <c r="D2190" s="197">
        <v>42</v>
      </c>
      <c r="F2190" s="15"/>
    </row>
    <row r="2191" spans="1:6" hidden="1" outlineLevel="2" x14ac:dyDescent="0.25">
      <c r="A2191" s="196" t="s">
        <v>5603</v>
      </c>
      <c r="B2191" s="196" t="s">
        <v>5268</v>
      </c>
      <c r="C2191" s="198">
        <v>0</v>
      </c>
      <c r="D2191" s="198">
        <v>0</v>
      </c>
      <c r="F2191" s="15"/>
    </row>
    <row r="2192" spans="1:6" hidden="1" outlineLevel="2" x14ac:dyDescent="0.25">
      <c r="A2192" s="196" t="s">
        <v>5604</v>
      </c>
      <c r="B2192" s="196" t="s">
        <v>1308</v>
      </c>
      <c r="C2192" s="198">
        <v>0</v>
      </c>
      <c r="D2192" s="198">
        <v>0</v>
      </c>
      <c r="F2192" s="15"/>
    </row>
    <row r="2193" spans="1:6" hidden="1" outlineLevel="2" x14ac:dyDescent="0.25">
      <c r="A2193" s="196" t="s">
        <v>2538</v>
      </c>
      <c r="B2193" s="196" t="s">
        <v>2461</v>
      </c>
      <c r="C2193" s="198">
        <v>0</v>
      </c>
      <c r="D2193" s="198">
        <v>0</v>
      </c>
      <c r="F2193" s="15"/>
    </row>
    <row r="2194" spans="1:6" hidden="1" outlineLevel="2" x14ac:dyDescent="0.25">
      <c r="A2194" s="196" t="s">
        <v>2539</v>
      </c>
      <c r="B2194" s="196" t="s">
        <v>1314</v>
      </c>
      <c r="C2194" s="198">
        <v>0</v>
      </c>
      <c r="D2194" s="198">
        <v>0</v>
      </c>
      <c r="F2194" s="15"/>
    </row>
    <row r="2195" spans="1:6" hidden="1" outlineLevel="2" x14ac:dyDescent="0.25">
      <c r="A2195" s="196" t="s">
        <v>2540</v>
      </c>
      <c r="B2195" s="196" t="s">
        <v>1318</v>
      </c>
      <c r="C2195" s="197">
        <v>0</v>
      </c>
      <c r="D2195" s="197">
        <v>84</v>
      </c>
      <c r="F2195" s="15"/>
    </row>
    <row r="2196" spans="1:6" hidden="1" outlineLevel="2" x14ac:dyDescent="0.25">
      <c r="A2196" s="196" t="s">
        <v>2541</v>
      </c>
      <c r="B2196" s="196" t="s">
        <v>1322</v>
      </c>
      <c r="C2196" s="197">
        <v>0</v>
      </c>
      <c r="D2196" s="197">
        <v>4550</v>
      </c>
      <c r="F2196" s="15"/>
    </row>
    <row r="2197" spans="1:6" hidden="1" outlineLevel="2" x14ac:dyDescent="0.25">
      <c r="A2197" s="196" t="s">
        <v>5605</v>
      </c>
      <c r="B2197" s="196" t="s">
        <v>2879</v>
      </c>
      <c r="C2197" s="198">
        <v>0</v>
      </c>
      <c r="D2197" s="198">
        <v>0</v>
      </c>
      <c r="F2197" s="15"/>
    </row>
    <row r="2198" spans="1:6" hidden="1" outlineLevel="2" x14ac:dyDescent="0.25">
      <c r="A2198" s="196" t="s">
        <v>2542</v>
      </c>
      <c r="B2198" s="196" t="s">
        <v>1328</v>
      </c>
      <c r="C2198" s="198">
        <v>0</v>
      </c>
      <c r="D2198" s="198">
        <v>0</v>
      </c>
      <c r="F2198" s="15"/>
    </row>
    <row r="2199" spans="1:6" hidden="1" outlineLevel="2" x14ac:dyDescent="0.25">
      <c r="A2199" s="196" t="s">
        <v>5606</v>
      </c>
      <c r="B2199" s="196" t="s">
        <v>4360</v>
      </c>
      <c r="C2199" s="197">
        <v>0</v>
      </c>
      <c r="D2199" s="197">
        <v>312</v>
      </c>
      <c r="F2199" s="15"/>
    </row>
    <row r="2200" spans="1:6" hidden="1" outlineLevel="2" x14ac:dyDescent="0.25">
      <c r="A2200" s="196" t="s">
        <v>5607</v>
      </c>
      <c r="B2200" s="196" t="s">
        <v>5276</v>
      </c>
      <c r="C2200" s="197">
        <v>0</v>
      </c>
      <c r="D2200" s="197">
        <v>4989</v>
      </c>
      <c r="F2200" s="15"/>
    </row>
    <row r="2201" spans="1:6" hidden="1" outlineLevel="2" x14ac:dyDescent="0.25">
      <c r="A2201" s="196" t="s">
        <v>5608</v>
      </c>
      <c r="B2201" s="196" t="s">
        <v>4363</v>
      </c>
      <c r="C2201" s="197">
        <v>0</v>
      </c>
      <c r="D2201" s="197">
        <v>165</v>
      </c>
      <c r="F2201" s="15"/>
    </row>
    <row r="2202" spans="1:6" hidden="1" outlineLevel="2" x14ac:dyDescent="0.25">
      <c r="A2202" s="196" t="s">
        <v>2543</v>
      </c>
      <c r="B2202" s="196" t="s">
        <v>1330</v>
      </c>
      <c r="C2202" s="197">
        <v>0</v>
      </c>
      <c r="D2202" s="197">
        <v>26973</v>
      </c>
      <c r="F2202" s="15"/>
    </row>
    <row r="2203" spans="1:6" hidden="1" outlineLevel="2" x14ac:dyDescent="0.25">
      <c r="A2203" s="196" t="s">
        <v>5609</v>
      </c>
      <c r="B2203" s="196" t="s">
        <v>2169</v>
      </c>
      <c r="C2203" s="197">
        <v>0</v>
      </c>
      <c r="D2203" s="197">
        <v>84</v>
      </c>
      <c r="F2203" s="15"/>
    </row>
    <row r="2204" spans="1:6" hidden="1" outlineLevel="2" x14ac:dyDescent="0.25">
      <c r="A2204" s="196" t="s">
        <v>5610</v>
      </c>
      <c r="B2204" s="196" t="s">
        <v>5280</v>
      </c>
      <c r="C2204" s="198">
        <v>0</v>
      </c>
      <c r="D2204" s="198">
        <v>0</v>
      </c>
      <c r="F2204" s="15"/>
    </row>
    <row r="2205" spans="1:6" hidden="1" outlineLevel="2" x14ac:dyDescent="0.25">
      <c r="A2205" s="196" t="s">
        <v>2544</v>
      </c>
      <c r="B2205" s="196" t="s">
        <v>1340</v>
      </c>
      <c r="C2205" s="197">
        <v>0</v>
      </c>
      <c r="D2205" s="197">
        <v>6583</v>
      </c>
      <c r="F2205" s="15"/>
    </row>
    <row r="2206" spans="1:6" hidden="1" outlineLevel="2" x14ac:dyDescent="0.25">
      <c r="A2206" s="196" t="s">
        <v>2545</v>
      </c>
      <c r="B2206" s="196" t="s">
        <v>1342</v>
      </c>
      <c r="C2206" s="198">
        <v>0</v>
      </c>
      <c r="D2206" s="198">
        <v>0</v>
      </c>
      <c r="F2206" s="15"/>
    </row>
    <row r="2207" spans="1:6" hidden="1" outlineLevel="2" x14ac:dyDescent="0.25">
      <c r="A2207" s="196" t="s">
        <v>5611</v>
      </c>
      <c r="B2207" s="196" t="s">
        <v>4374</v>
      </c>
      <c r="C2207" s="198">
        <v>0</v>
      </c>
      <c r="D2207" s="198">
        <v>0</v>
      </c>
      <c r="F2207" s="15"/>
    </row>
    <row r="2208" spans="1:6" hidden="1" outlineLevel="2" x14ac:dyDescent="0.25">
      <c r="A2208" s="196" t="s">
        <v>2546</v>
      </c>
      <c r="B2208" s="196" t="s">
        <v>1346</v>
      </c>
      <c r="C2208" s="197">
        <v>0</v>
      </c>
      <c r="D2208" s="197">
        <v>1084</v>
      </c>
      <c r="F2208" s="15"/>
    </row>
    <row r="2209" spans="1:6" hidden="1" outlineLevel="2" x14ac:dyDescent="0.25">
      <c r="A2209" s="196" t="s">
        <v>2547</v>
      </c>
      <c r="B2209" s="196" t="s">
        <v>1348</v>
      </c>
      <c r="C2209" s="197">
        <v>0</v>
      </c>
      <c r="D2209" s="197">
        <v>595</v>
      </c>
      <c r="F2209" s="15"/>
    </row>
    <row r="2210" spans="1:6" hidden="1" outlineLevel="2" x14ac:dyDescent="0.25">
      <c r="A2210" s="196" t="s">
        <v>5612</v>
      </c>
      <c r="B2210" s="196" t="s">
        <v>2175</v>
      </c>
      <c r="C2210" s="198">
        <v>0</v>
      </c>
      <c r="D2210" s="198">
        <v>0</v>
      </c>
      <c r="F2210" s="15"/>
    </row>
    <row r="2211" spans="1:6" hidden="1" outlineLevel="2" x14ac:dyDescent="0.25">
      <c r="A2211" s="196" t="s">
        <v>2548</v>
      </c>
      <c r="B2211" s="196" t="s">
        <v>1354</v>
      </c>
      <c r="C2211" s="197">
        <v>0</v>
      </c>
      <c r="D2211" s="197">
        <v>31058</v>
      </c>
      <c r="F2211" s="15"/>
    </row>
    <row r="2212" spans="1:6" hidden="1" outlineLevel="2" x14ac:dyDescent="0.25">
      <c r="A2212" s="196" t="s">
        <v>5613</v>
      </c>
      <c r="B2212" s="196" t="s">
        <v>1356</v>
      </c>
      <c r="C2212" s="198">
        <v>0</v>
      </c>
      <c r="D2212" s="198">
        <v>0</v>
      </c>
      <c r="F2212" s="15"/>
    </row>
    <row r="2213" spans="1:6" hidden="1" outlineLevel="2" x14ac:dyDescent="0.25">
      <c r="A2213" s="196" t="s">
        <v>5614</v>
      </c>
      <c r="B2213" s="196" t="s">
        <v>4384</v>
      </c>
      <c r="C2213" s="198">
        <v>0</v>
      </c>
      <c r="D2213" s="198">
        <v>0</v>
      </c>
      <c r="F2213" s="15"/>
    </row>
    <row r="2214" spans="1:6" hidden="1" outlineLevel="2" x14ac:dyDescent="0.25">
      <c r="A2214" s="196" t="s">
        <v>2549</v>
      </c>
      <c r="B2214" s="196" t="s">
        <v>2179</v>
      </c>
      <c r="C2214" s="197">
        <v>0</v>
      </c>
      <c r="D2214" s="197">
        <v>6810</v>
      </c>
      <c r="F2214" s="15"/>
    </row>
    <row r="2215" spans="1:6" hidden="1" outlineLevel="2" x14ac:dyDescent="0.25">
      <c r="A2215" s="196" t="s">
        <v>5615</v>
      </c>
      <c r="B2215" s="196" t="s">
        <v>1358</v>
      </c>
      <c r="C2215" s="198">
        <v>0</v>
      </c>
      <c r="D2215" s="198">
        <v>0</v>
      </c>
      <c r="F2215" s="15"/>
    </row>
    <row r="2216" spans="1:6" hidden="1" outlineLevel="2" x14ac:dyDescent="0.25">
      <c r="A2216" s="196" t="s">
        <v>2550</v>
      </c>
      <c r="B2216" s="196" t="s">
        <v>1360</v>
      </c>
      <c r="C2216" s="197">
        <v>0</v>
      </c>
      <c r="D2216" s="197">
        <v>3888</v>
      </c>
      <c r="F2216" s="15"/>
    </row>
    <row r="2217" spans="1:6" hidden="1" outlineLevel="2" x14ac:dyDescent="0.25">
      <c r="A2217" s="196" t="s">
        <v>5616</v>
      </c>
      <c r="B2217" s="196" t="s">
        <v>1362</v>
      </c>
      <c r="C2217" s="198">
        <v>0</v>
      </c>
      <c r="D2217" s="198">
        <v>0</v>
      </c>
      <c r="F2217" s="15"/>
    </row>
    <row r="2218" spans="1:6" hidden="1" outlineLevel="2" x14ac:dyDescent="0.25">
      <c r="A2218" s="196" t="s">
        <v>5617</v>
      </c>
      <c r="B2218" s="196" t="s">
        <v>3526</v>
      </c>
      <c r="C2218" s="198">
        <v>0</v>
      </c>
      <c r="D2218" s="198">
        <v>0</v>
      </c>
      <c r="F2218" s="15"/>
    </row>
    <row r="2219" spans="1:6" hidden="1" outlineLevel="2" x14ac:dyDescent="0.25">
      <c r="A2219" s="196" t="s">
        <v>5618</v>
      </c>
      <c r="B2219" s="196" t="s">
        <v>1364</v>
      </c>
      <c r="C2219" s="197">
        <v>0</v>
      </c>
      <c r="D2219" s="197">
        <v>39</v>
      </c>
      <c r="F2219" s="15"/>
    </row>
    <row r="2220" spans="1:6" hidden="1" outlineLevel="2" x14ac:dyDescent="0.25">
      <c r="A2220" s="196" t="s">
        <v>2551</v>
      </c>
      <c r="B2220" s="196" t="s">
        <v>1368</v>
      </c>
      <c r="C2220" s="197">
        <v>0</v>
      </c>
      <c r="D2220" s="197">
        <v>42</v>
      </c>
      <c r="F2220" s="15"/>
    </row>
    <row r="2221" spans="1:6" hidden="1" outlineLevel="2" x14ac:dyDescent="0.25">
      <c r="A2221" s="196" t="s">
        <v>5619</v>
      </c>
      <c r="B2221" s="196" t="s">
        <v>2183</v>
      </c>
      <c r="C2221" s="198">
        <v>0</v>
      </c>
      <c r="D2221" s="198">
        <v>0</v>
      </c>
      <c r="F2221" s="15"/>
    </row>
    <row r="2222" spans="1:6" hidden="1" outlineLevel="2" x14ac:dyDescent="0.25">
      <c r="A2222" s="196" t="s">
        <v>5620</v>
      </c>
      <c r="B2222" s="196" t="s">
        <v>4392</v>
      </c>
      <c r="C2222" s="197">
        <v>0</v>
      </c>
      <c r="D2222" s="197">
        <v>1034</v>
      </c>
      <c r="F2222" s="15"/>
    </row>
    <row r="2223" spans="1:6" hidden="1" outlineLevel="2" x14ac:dyDescent="0.25">
      <c r="A2223" s="196" t="s">
        <v>5621</v>
      </c>
      <c r="B2223" s="196" t="s">
        <v>2189</v>
      </c>
      <c r="C2223" s="198">
        <v>0</v>
      </c>
      <c r="D2223" s="198">
        <v>0</v>
      </c>
      <c r="F2223" s="15"/>
    </row>
    <row r="2224" spans="1:6" hidden="1" outlineLevel="2" x14ac:dyDescent="0.25">
      <c r="A2224" s="196" t="s">
        <v>5622</v>
      </c>
      <c r="B2224" s="196" t="s">
        <v>2193</v>
      </c>
      <c r="C2224" s="198">
        <v>0</v>
      </c>
      <c r="D2224" s="198">
        <v>0</v>
      </c>
      <c r="F2224" s="15"/>
    </row>
    <row r="2225" spans="1:6" hidden="1" outlineLevel="2" x14ac:dyDescent="0.25">
      <c r="A2225" s="196" t="s">
        <v>5623</v>
      </c>
      <c r="B2225" s="196" t="s">
        <v>2901</v>
      </c>
      <c r="C2225" s="198">
        <v>0</v>
      </c>
      <c r="D2225" s="198">
        <v>0</v>
      </c>
      <c r="F2225" s="15"/>
    </row>
    <row r="2226" spans="1:6" hidden="1" outlineLevel="2" x14ac:dyDescent="0.25">
      <c r="A2226" s="196" t="s">
        <v>2552</v>
      </c>
      <c r="B2226" s="196" t="s">
        <v>2201</v>
      </c>
      <c r="C2226" s="198">
        <v>0</v>
      </c>
      <c r="D2226" s="198">
        <v>0</v>
      </c>
      <c r="F2226" s="15"/>
    </row>
    <row r="2227" spans="1:6" hidden="1" outlineLevel="2" x14ac:dyDescent="0.25">
      <c r="A2227" s="196" t="s">
        <v>2553</v>
      </c>
      <c r="B2227" s="196" t="s">
        <v>1380</v>
      </c>
      <c r="C2227" s="197">
        <v>0</v>
      </c>
      <c r="D2227" s="197">
        <v>357</v>
      </c>
      <c r="F2227" s="15"/>
    </row>
    <row r="2228" spans="1:6" hidden="1" outlineLevel="2" x14ac:dyDescent="0.25">
      <c r="A2228" s="196" t="s">
        <v>5624</v>
      </c>
      <c r="B2228" s="196" t="s">
        <v>2203</v>
      </c>
      <c r="C2228" s="197">
        <v>0</v>
      </c>
      <c r="D2228" s="197">
        <v>3756</v>
      </c>
      <c r="F2228" s="15"/>
    </row>
    <row r="2229" spans="1:6" hidden="1" outlineLevel="2" x14ac:dyDescent="0.25">
      <c r="A2229" s="196" t="s">
        <v>5625</v>
      </c>
      <c r="B2229" s="196" t="s">
        <v>4405</v>
      </c>
      <c r="C2229" s="198">
        <v>0</v>
      </c>
      <c r="D2229" s="198">
        <v>0</v>
      </c>
      <c r="F2229" s="15"/>
    </row>
    <row r="2230" spans="1:6" hidden="1" outlineLevel="2" x14ac:dyDescent="0.25">
      <c r="A2230" s="196" t="s">
        <v>2554</v>
      </c>
      <c r="B2230" s="196" t="s">
        <v>2205</v>
      </c>
      <c r="C2230" s="197">
        <v>0</v>
      </c>
      <c r="D2230" s="197">
        <v>7833</v>
      </c>
      <c r="F2230" s="15"/>
    </row>
    <row r="2231" spans="1:6" hidden="1" outlineLevel="2" x14ac:dyDescent="0.25">
      <c r="A2231" s="196" t="s">
        <v>5626</v>
      </c>
      <c r="B2231" s="196" t="s">
        <v>4407</v>
      </c>
      <c r="C2231" s="198">
        <v>0</v>
      </c>
      <c r="D2231" s="198">
        <v>0</v>
      </c>
      <c r="F2231" s="15"/>
    </row>
    <row r="2232" spans="1:6" hidden="1" outlineLevel="2" x14ac:dyDescent="0.25">
      <c r="A2232" s="196" t="s">
        <v>5627</v>
      </c>
      <c r="B2232" s="196" t="s">
        <v>4409</v>
      </c>
      <c r="C2232" s="198">
        <v>0</v>
      </c>
      <c r="D2232" s="198">
        <v>0</v>
      </c>
      <c r="F2232" s="15"/>
    </row>
    <row r="2233" spans="1:6" hidden="1" outlineLevel="2" x14ac:dyDescent="0.25">
      <c r="A2233" s="196" t="s">
        <v>5628</v>
      </c>
      <c r="B2233" s="196" t="s">
        <v>2905</v>
      </c>
      <c r="C2233" s="198">
        <v>0</v>
      </c>
      <c r="D2233" s="198">
        <v>0</v>
      </c>
      <c r="F2233" s="15"/>
    </row>
    <row r="2234" spans="1:6" hidden="1" outlineLevel="2" x14ac:dyDescent="0.25">
      <c r="A2234" s="196" t="s">
        <v>5629</v>
      </c>
      <c r="B2234" s="196" t="s">
        <v>5299</v>
      </c>
      <c r="C2234" s="198">
        <v>0</v>
      </c>
      <c r="D2234" s="198">
        <v>0</v>
      </c>
      <c r="F2234" s="15"/>
    </row>
    <row r="2235" spans="1:6" hidden="1" outlineLevel="2" x14ac:dyDescent="0.25">
      <c r="A2235" s="196" t="s">
        <v>5630</v>
      </c>
      <c r="B2235" s="196" t="s">
        <v>4415</v>
      </c>
      <c r="C2235" s="198">
        <v>0</v>
      </c>
      <c r="D2235" s="198">
        <v>0</v>
      </c>
      <c r="F2235" s="15"/>
    </row>
    <row r="2236" spans="1:6" hidden="1" outlineLevel="2" x14ac:dyDescent="0.25">
      <c r="A2236" s="196" t="s">
        <v>5631</v>
      </c>
      <c r="B2236" s="196" t="s">
        <v>4417</v>
      </c>
      <c r="C2236" s="198">
        <v>0</v>
      </c>
      <c r="D2236" s="198">
        <v>0</v>
      </c>
      <c r="F2236" s="15"/>
    </row>
    <row r="2237" spans="1:6" hidden="1" outlineLevel="2" x14ac:dyDescent="0.25">
      <c r="A2237" s="196" t="s">
        <v>2555</v>
      </c>
      <c r="B2237" s="196" t="s">
        <v>1390</v>
      </c>
      <c r="C2237" s="197">
        <v>0</v>
      </c>
      <c r="D2237" s="197">
        <v>4298</v>
      </c>
      <c r="F2237" s="15"/>
    </row>
    <row r="2238" spans="1:6" hidden="1" outlineLevel="2" x14ac:dyDescent="0.25">
      <c r="A2238" s="196" t="s">
        <v>2556</v>
      </c>
      <c r="B2238" s="196" t="s">
        <v>1392</v>
      </c>
      <c r="C2238" s="197">
        <v>0</v>
      </c>
      <c r="D2238" s="197">
        <v>156</v>
      </c>
      <c r="F2238" s="15"/>
    </row>
    <row r="2239" spans="1:6" hidden="1" outlineLevel="1" x14ac:dyDescent="0.25">
      <c r="A2239" s="196" t="s">
        <v>2557</v>
      </c>
      <c r="B2239" s="196" t="s">
        <v>1394</v>
      </c>
      <c r="C2239" s="197">
        <v>0</v>
      </c>
      <c r="D2239" s="197">
        <v>96197</v>
      </c>
      <c r="F2239" s="15"/>
    </row>
    <row r="2240" spans="1:6" hidden="1" outlineLevel="2" x14ac:dyDescent="0.25">
      <c r="A2240" s="196" t="s">
        <v>2558</v>
      </c>
      <c r="B2240" s="196" t="s">
        <v>1396</v>
      </c>
      <c r="C2240" s="197">
        <v>0</v>
      </c>
      <c r="D2240" s="197">
        <v>15270</v>
      </c>
      <c r="F2240" s="15"/>
    </row>
    <row r="2241" spans="1:6" hidden="1" outlineLevel="2" x14ac:dyDescent="0.25">
      <c r="A2241" s="196" t="s">
        <v>2559</v>
      </c>
      <c r="B2241" s="196" t="s">
        <v>1402</v>
      </c>
      <c r="C2241" s="198">
        <v>0</v>
      </c>
      <c r="D2241" s="198">
        <v>0</v>
      </c>
      <c r="F2241" s="15"/>
    </row>
    <row r="2242" spans="1:6" hidden="1" outlineLevel="2" x14ac:dyDescent="0.25">
      <c r="A2242" s="196" t="s">
        <v>5632</v>
      </c>
      <c r="B2242" s="196" t="s">
        <v>1412</v>
      </c>
      <c r="C2242" s="198">
        <v>0</v>
      </c>
      <c r="D2242" s="198">
        <v>0</v>
      </c>
      <c r="F2242" s="15"/>
    </row>
    <row r="2243" spans="1:6" hidden="1" outlineLevel="2" x14ac:dyDescent="0.25">
      <c r="A2243" s="196" t="s">
        <v>2560</v>
      </c>
      <c r="B2243" s="196" t="s">
        <v>1416</v>
      </c>
      <c r="C2243" s="197">
        <v>0</v>
      </c>
      <c r="D2243" s="197">
        <v>1894</v>
      </c>
      <c r="F2243" s="15"/>
    </row>
    <row r="2244" spans="1:6" hidden="1" outlineLevel="2" x14ac:dyDescent="0.25">
      <c r="A2244" s="196" t="s">
        <v>2561</v>
      </c>
      <c r="B2244" s="196" t="s">
        <v>1418</v>
      </c>
      <c r="C2244" s="197">
        <v>0</v>
      </c>
      <c r="D2244" s="197">
        <v>1692</v>
      </c>
      <c r="F2244" s="15"/>
    </row>
    <row r="2245" spans="1:6" hidden="1" outlineLevel="2" x14ac:dyDescent="0.25">
      <c r="A2245" s="196" t="s">
        <v>5633</v>
      </c>
      <c r="B2245" s="196" t="s">
        <v>4423</v>
      </c>
      <c r="C2245" s="198">
        <v>0</v>
      </c>
      <c r="D2245" s="198">
        <v>0</v>
      </c>
      <c r="F2245" s="15"/>
    </row>
    <row r="2246" spans="1:6" hidden="1" outlineLevel="2" x14ac:dyDescent="0.25">
      <c r="A2246" s="196" t="s">
        <v>2562</v>
      </c>
      <c r="B2246" s="196" t="s">
        <v>1434</v>
      </c>
      <c r="C2246" s="197">
        <v>0</v>
      </c>
      <c r="D2246" s="197">
        <v>265</v>
      </c>
      <c r="F2246" s="15"/>
    </row>
    <row r="2247" spans="1:6" hidden="1" outlineLevel="2" x14ac:dyDescent="0.25">
      <c r="A2247" s="196" t="s">
        <v>5634</v>
      </c>
      <c r="B2247" s="196" t="s">
        <v>3720</v>
      </c>
      <c r="C2247" s="198">
        <v>0</v>
      </c>
      <c r="D2247" s="198">
        <v>0</v>
      </c>
      <c r="F2247" s="15"/>
    </row>
    <row r="2248" spans="1:6" hidden="1" outlineLevel="2" x14ac:dyDescent="0.25">
      <c r="A2248" s="196" t="s">
        <v>5635</v>
      </c>
      <c r="B2248" s="196" t="s">
        <v>4434</v>
      </c>
      <c r="C2248" s="198">
        <v>0</v>
      </c>
      <c r="D2248" s="198">
        <v>0</v>
      </c>
      <c r="F2248" s="15"/>
    </row>
    <row r="2249" spans="1:6" hidden="1" outlineLevel="2" x14ac:dyDescent="0.25">
      <c r="A2249" s="196" t="s">
        <v>5636</v>
      </c>
      <c r="B2249" s="196" t="s">
        <v>2913</v>
      </c>
      <c r="C2249" s="198">
        <v>0</v>
      </c>
      <c r="D2249" s="198">
        <v>0</v>
      </c>
      <c r="F2249" s="15"/>
    </row>
    <row r="2250" spans="1:6" hidden="1" outlineLevel="2" x14ac:dyDescent="0.25">
      <c r="A2250" s="196" t="s">
        <v>5637</v>
      </c>
      <c r="B2250" s="196" t="s">
        <v>4437</v>
      </c>
      <c r="C2250" s="198">
        <v>0</v>
      </c>
      <c r="D2250" s="198">
        <v>0</v>
      </c>
      <c r="F2250" s="15"/>
    </row>
    <row r="2251" spans="1:6" hidden="1" outlineLevel="2" x14ac:dyDescent="0.25">
      <c r="A2251" s="196" t="s">
        <v>5638</v>
      </c>
      <c r="B2251" s="196" t="s">
        <v>4439</v>
      </c>
      <c r="C2251" s="198">
        <v>0</v>
      </c>
      <c r="D2251" s="198">
        <v>0</v>
      </c>
      <c r="F2251" s="15"/>
    </row>
    <row r="2252" spans="1:6" hidden="1" outlineLevel="2" x14ac:dyDescent="0.25">
      <c r="A2252" s="196" t="s">
        <v>5639</v>
      </c>
      <c r="B2252" s="196" t="s">
        <v>1452</v>
      </c>
      <c r="C2252" s="198">
        <v>0</v>
      </c>
      <c r="D2252" s="198">
        <v>0</v>
      </c>
      <c r="F2252" s="15"/>
    </row>
    <row r="2253" spans="1:6" hidden="1" outlineLevel="2" x14ac:dyDescent="0.25">
      <c r="A2253" s="196" t="s">
        <v>2563</v>
      </c>
      <c r="B2253" s="196" t="s">
        <v>1454</v>
      </c>
      <c r="C2253" s="198">
        <v>0</v>
      </c>
      <c r="D2253" s="198">
        <v>0</v>
      </c>
      <c r="F2253" s="15"/>
    </row>
    <row r="2254" spans="1:6" hidden="1" outlineLevel="2" x14ac:dyDescent="0.25">
      <c r="A2254" s="196" t="s">
        <v>2564</v>
      </c>
      <c r="B2254" s="196" t="s">
        <v>2113</v>
      </c>
      <c r="C2254" s="197">
        <v>0</v>
      </c>
      <c r="D2254" s="197">
        <v>376</v>
      </c>
      <c r="F2254" s="15"/>
    </row>
    <row r="2255" spans="1:6" hidden="1" outlineLevel="2" x14ac:dyDescent="0.25">
      <c r="A2255" s="196" t="s">
        <v>5640</v>
      </c>
      <c r="B2255" s="196" t="s">
        <v>2387</v>
      </c>
      <c r="C2255" s="197">
        <v>0</v>
      </c>
      <c r="D2255" s="197">
        <v>5706</v>
      </c>
      <c r="F2255" s="15"/>
    </row>
    <row r="2256" spans="1:6" hidden="1" outlineLevel="2" x14ac:dyDescent="0.25">
      <c r="A2256" s="196" t="s">
        <v>2565</v>
      </c>
      <c r="B2256" s="196" t="s">
        <v>1908</v>
      </c>
      <c r="C2256" s="198">
        <v>0</v>
      </c>
      <c r="D2256" s="198">
        <v>0</v>
      </c>
      <c r="F2256" s="15"/>
    </row>
    <row r="2257" spans="1:6" hidden="1" outlineLevel="2" x14ac:dyDescent="0.25">
      <c r="A2257" s="196" t="s">
        <v>2566</v>
      </c>
      <c r="B2257" s="196" t="s">
        <v>1458</v>
      </c>
      <c r="C2257" s="198">
        <v>0</v>
      </c>
      <c r="D2257" s="198">
        <v>0</v>
      </c>
      <c r="F2257" s="15"/>
    </row>
    <row r="2258" spans="1:6" hidden="1" outlineLevel="2" x14ac:dyDescent="0.25">
      <c r="A2258" s="196" t="s">
        <v>2567</v>
      </c>
      <c r="B2258" s="196" t="s">
        <v>1470</v>
      </c>
      <c r="C2258" s="197">
        <v>0</v>
      </c>
      <c r="D2258" s="197">
        <v>2306</v>
      </c>
      <c r="F2258" s="15"/>
    </row>
    <row r="2259" spans="1:6" hidden="1" outlineLevel="2" x14ac:dyDescent="0.25">
      <c r="A2259" s="196" t="s">
        <v>5641</v>
      </c>
      <c r="B2259" s="196" t="s">
        <v>1000</v>
      </c>
      <c r="C2259" s="197">
        <v>0</v>
      </c>
      <c r="D2259" s="197">
        <v>4076</v>
      </c>
      <c r="F2259" s="15"/>
    </row>
    <row r="2260" spans="1:6" hidden="1" outlineLevel="2" x14ac:dyDescent="0.25">
      <c r="A2260" s="196" t="s">
        <v>5642</v>
      </c>
      <c r="B2260" s="196" t="s">
        <v>1002</v>
      </c>
      <c r="C2260" s="197">
        <v>0</v>
      </c>
      <c r="D2260" s="197">
        <v>1392</v>
      </c>
      <c r="F2260" s="15"/>
    </row>
    <row r="2261" spans="1:6" hidden="1" outlineLevel="2" x14ac:dyDescent="0.25">
      <c r="A2261" s="196" t="s">
        <v>5643</v>
      </c>
      <c r="B2261" s="196" t="s">
        <v>4473</v>
      </c>
      <c r="C2261" s="197">
        <v>0</v>
      </c>
      <c r="D2261" s="197">
        <v>234</v>
      </c>
      <c r="F2261" s="15"/>
    </row>
    <row r="2262" spans="1:6" hidden="1" outlineLevel="2" x14ac:dyDescent="0.25">
      <c r="A2262" s="196" t="s">
        <v>5644</v>
      </c>
      <c r="B2262" s="196" t="s">
        <v>1496</v>
      </c>
      <c r="C2262" s="197">
        <v>0</v>
      </c>
      <c r="D2262" s="197">
        <v>700</v>
      </c>
      <c r="F2262" s="15"/>
    </row>
    <row r="2263" spans="1:6" hidden="1" outlineLevel="2" x14ac:dyDescent="0.25">
      <c r="A2263" s="196" t="s">
        <v>2568</v>
      </c>
      <c r="B2263" s="196" t="s">
        <v>1502</v>
      </c>
      <c r="C2263" s="197">
        <v>0</v>
      </c>
      <c r="D2263" s="197">
        <v>1213</v>
      </c>
      <c r="F2263" s="15"/>
    </row>
    <row r="2264" spans="1:6" hidden="1" outlineLevel="2" x14ac:dyDescent="0.25">
      <c r="A2264" s="196" t="s">
        <v>5645</v>
      </c>
      <c r="B2264" s="196" t="s">
        <v>1522</v>
      </c>
      <c r="C2264" s="198">
        <v>0</v>
      </c>
      <c r="D2264" s="198">
        <v>0</v>
      </c>
      <c r="F2264" s="15"/>
    </row>
    <row r="2265" spans="1:6" hidden="1" outlineLevel="2" x14ac:dyDescent="0.25">
      <c r="A2265" s="196" t="s">
        <v>2569</v>
      </c>
      <c r="B2265" s="196" t="s">
        <v>1532</v>
      </c>
      <c r="C2265" s="197">
        <v>0</v>
      </c>
      <c r="D2265" s="197">
        <v>2399</v>
      </c>
      <c r="F2265" s="15"/>
    </row>
    <row r="2266" spans="1:6" hidden="1" outlineLevel="2" x14ac:dyDescent="0.25">
      <c r="A2266" s="196" t="s">
        <v>2570</v>
      </c>
      <c r="B2266" s="196" t="s">
        <v>1538</v>
      </c>
      <c r="C2266" s="197">
        <v>0</v>
      </c>
      <c r="D2266" s="197">
        <v>2827</v>
      </c>
      <c r="F2266" s="15"/>
    </row>
    <row r="2267" spans="1:6" hidden="1" outlineLevel="2" x14ac:dyDescent="0.25">
      <c r="A2267" s="196" t="s">
        <v>2571</v>
      </c>
      <c r="B2267" s="196" t="s">
        <v>2167</v>
      </c>
      <c r="C2267" s="197">
        <v>0</v>
      </c>
      <c r="D2267" s="197">
        <v>11979</v>
      </c>
      <c r="F2267" s="15"/>
    </row>
    <row r="2268" spans="1:6" hidden="1" outlineLevel="2" x14ac:dyDescent="0.25">
      <c r="A2268" s="196" t="s">
        <v>2572</v>
      </c>
      <c r="B2268" s="196" t="s">
        <v>1540</v>
      </c>
      <c r="C2268" s="198">
        <v>0</v>
      </c>
      <c r="D2268" s="198">
        <v>0</v>
      </c>
      <c r="F2268" s="15"/>
    </row>
    <row r="2269" spans="1:6" hidden="1" outlineLevel="2" x14ac:dyDescent="0.25">
      <c r="A2269" s="196" t="s">
        <v>2573</v>
      </c>
      <c r="B2269" s="196" t="s">
        <v>1546</v>
      </c>
      <c r="C2269" s="197">
        <v>0</v>
      </c>
      <c r="D2269" s="197">
        <v>14509</v>
      </c>
      <c r="F2269" s="15"/>
    </row>
    <row r="2270" spans="1:6" hidden="1" outlineLevel="2" x14ac:dyDescent="0.25">
      <c r="A2270" s="196" t="s">
        <v>2574</v>
      </c>
      <c r="B2270" s="196" t="s">
        <v>1560</v>
      </c>
      <c r="C2270" s="197">
        <v>0</v>
      </c>
      <c r="D2270" s="197">
        <v>5037</v>
      </c>
      <c r="F2270" s="15"/>
    </row>
    <row r="2271" spans="1:6" hidden="1" outlineLevel="2" x14ac:dyDescent="0.25">
      <c r="A2271" s="196" t="s">
        <v>2575</v>
      </c>
      <c r="B2271" s="196" t="s">
        <v>1578</v>
      </c>
      <c r="C2271" s="197">
        <v>0</v>
      </c>
      <c r="D2271" s="197">
        <v>280</v>
      </c>
      <c r="F2271" s="15"/>
    </row>
    <row r="2272" spans="1:6" hidden="1" outlineLevel="2" x14ac:dyDescent="0.25">
      <c r="A2272" s="196" t="s">
        <v>2576</v>
      </c>
      <c r="B2272" s="196" t="s">
        <v>1592</v>
      </c>
      <c r="C2272" s="197">
        <v>0</v>
      </c>
      <c r="D2272" s="197">
        <v>955</v>
      </c>
      <c r="F2272" s="15"/>
    </row>
    <row r="2273" spans="1:6" hidden="1" outlineLevel="2" x14ac:dyDescent="0.25">
      <c r="A2273" s="196" t="s">
        <v>2577</v>
      </c>
      <c r="B2273" s="196" t="s">
        <v>1598</v>
      </c>
      <c r="C2273" s="198">
        <v>0</v>
      </c>
      <c r="D2273" s="198">
        <v>0</v>
      </c>
      <c r="F2273" s="15"/>
    </row>
    <row r="2274" spans="1:6" hidden="1" outlineLevel="2" x14ac:dyDescent="0.25">
      <c r="A2274" s="196" t="s">
        <v>2578</v>
      </c>
      <c r="B2274" s="196" t="s">
        <v>1602</v>
      </c>
      <c r="C2274" s="198">
        <v>0</v>
      </c>
      <c r="D2274" s="198">
        <v>0</v>
      </c>
      <c r="F2274" s="15"/>
    </row>
    <row r="2275" spans="1:6" hidden="1" outlineLevel="2" x14ac:dyDescent="0.25">
      <c r="A2275" s="196" t="s">
        <v>2579</v>
      </c>
      <c r="B2275" s="196" t="s">
        <v>1604</v>
      </c>
      <c r="C2275" s="197">
        <v>0</v>
      </c>
      <c r="D2275" s="197">
        <v>6194</v>
      </c>
      <c r="F2275" s="15"/>
    </row>
    <row r="2276" spans="1:6" hidden="1" outlineLevel="2" x14ac:dyDescent="0.25">
      <c r="A2276" s="196" t="s">
        <v>2580</v>
      </c>
      <c r="B2276" s="196" t="s">
        <v>1616</v>
      </c>
      <c r="C2276" s="198">
        <v>0</v>
      </c>
      <c r="D2276" s="198">
        <v>0</v>
      </c>
      <c r="F2276" s="15"/>
    </row>
    <row r="2277" spans="1:6" hidden="1" outlineLevel="2" x14ac:dyDescent="0.25">
      <c r="A2277" s="196" t="s">
        <v>2581</v>
      </c>
      <c r="B2277" s="196" t="s">
        <v>1618</v>
      </c>
      <c r="C2277" s="197">
        <v>0</v>
      </c>
      <c r="D2277" s="197">
        <v>128</v>
      </c>
      <c r="F2277" s="15"/>
    </row>
    <row r="2278" spans="1:6" hidden="1" outlineLevel="2" x14ac:dyDescent="0.25">
      <c r="A2278" s="196" t="s">
        <v>2582</v>
      </c>
      <c r="B2278" s="196" t="s">
        <v>1620</v>
      </c>
      <c r="C2278" s="198">
        <v>0</v>
      </c>
      <c r="D2278" s="198">
        <v>0</v>
      </c>
      <c r="F2278" s="15"/>
    </row>
    <row r="2279" spans="1:6" hidden="1" outlineLevel="2" x14ac:dyDescent="0.25">
      <c r="A2279" s="196" t="s">
        <v>2583</v>
      </c>
      <c r="B2279" s="196" t="s">
        <v>1622</v>
      </c>
      <c r="C2279" s="197">
        <v>0</v>
      </c>
      <c r="D2279" s="197">
        <v>1611</v>
      </c>
      <c r="F2279" s="15"/>
    </row>
    <row r="2280" spans="1:6" hidden="1" outlineLevel="2" x14ac:dyDescent="0.25">
      <c r="A2280" s="196" t="s">
        <v>2584</v>
      </c>
      <c r="B2280" s="196" t="s">
        <v>1624</v>
      </c>
      <c r="C2280" s="197">
        <v>0</v>
      </c>
      <c r="D2280" s="197">
        <v>11892</v>
      </c>
      <c r="F2280" s="15"/>
    </row>
    <row r="2281" spans="1:6" hidden="1" outlineLevel="2" x14ac:dyDescent="0.25">
      <c r="A2281" s="196" t="s">
        <v>5646</v>
      </c>
      <c r="B2281" s="196" t="s">
        <v>4528</v>
      </c>
      <c r="C2281" s="198">
        <v>0</v>
      </c>
      <c r="D2281" s="198">
        <v>0</v>
      </c>
      <c r="F2281" s="15"/>
    </row>
    <row r="2282" spans="1:6" hidden="1" outlineLevel="2" x14ac:dyDescent="0.25">
      <c r="A2282" s="196" t="s">
        <v>2585</v>
      </c>
      <c r="B2282" s="196" t="s">
        <v>1630</v>
      </c>
      <c r="C2282" s="197">
        <v>0</v>
      </c>
      <c r="D2282" s="197">
        <v>120</v>
      </c>
      <c r="F2282" s="15"/>
    </row>
    <row r="2283" spans="1:6" hidden="1" outlineLevel="2" x14ac:dyDescent="0.25">
      <c r="A2283" s="196" t="s">
        <v>2586</v>
      </c>
      <c r="B2283" s="196" t="s">
        <v>2209</v>
      </c>
      <c r="C2283" s="197">
        <v>0</v>
      </c>
      <c r="D2283" s="197">
        <v>1252</v>
      </c>
      <c r="F2283" s="15"/>
    </row>
    <row r="2284" spans="1:6" hidden="1" outlineLevel="2" x14ac:dyDescent="0.25">
      <c r="A2284" s="196" t="s">
        <v>2587</v>
      </c>
      <c r="B2284" s="196" t="s">
        <v>2213</v>
      </c>
      <c r="C2284" s="197">
        <v>0</v>
      </c>
      <c r="D2284" s="197">
        <v>1460</v>
      </c>
      <c r="F2284" s="15"/>
    </row>
    <row r="2285" spans="1:6" hidden="1" outlineLevel="2" x14ac:dyDescent="0.25">
      <c r="A2285" s="196" t="s">
        <v>2588</v>
      </c>
      <c r="B2285" s="196" t="s">
        <v>1644</v>
      </c>
      <c r="C2285" s="197">
        <v>0</v>
      </c>
      <c r="D2285" s="197">
        <v>430</v>
      </c>
      <c r="F2285" s="15"/>
    </row>
    <row r="2286" spans="1:6" hidden="1" outlineLevel="1" x14ac:dyDescent="0.25">
      <c r="A2286" s="196" t="s">
        <v>5647</v>
      </c>
      <c r="B2286" s="196" t="s">
        <v>3252</v>
      </c>
      <c r="C2286" s="197">
        <v>0</v>
      </c>
      <c r="D2286" s="197">
        <v>96</v>
      </c>
      <c r="F2286" s="15"/>
    </row>
    <row r="2287" spans="1:6" hidden="1" outlineLevel="2" x14ac:dyDescent="0.25">
      <c r="A2287" s="196" t="s">
        <v>5648</v>
      </c>
      <c r="B2287" s="196" t="s">
        <v>1885</v>
      </c>
      <c r="C2287" s="197">
        <v>0</v>
      </c>
      <c r="D2287" s="197">
        <v>96</v>
      </c>
      <c r="F2287" s="15"/>
    </row>
    <row r="2288" spans="1:6" hidden="1" outlineLevel="2" x14ac:dyDescent="0.25">
      <c r="A2288" s="196" t="s">
        <v>5649</v>
      </c>
      <c r="B2288" s="196" t="s">
        <v>900</v>
      </c>
      <c r="C2288" s="198">
        <v>0</v>
      </c>
      <c r="D2288" s="198">
        <v>0</v>
      </c>
      <c r="F2288" s="15"/>
    </row>
    <row r="2289" spans="1:6" hidden="1" outlineLevel="2" x14ac:dyDescent="0.25">
      <c r="A2289" s="196" t="s">
        <v>5650</v>
      </c>
      <c r="B2289" s="196" t="s">
        <v>902</v>
      </c>
      <c r="C2289" s="198">
        <v>0</v>
      </c>
      <c r="D2289" s="198">
        <v>0</v>
      </c>
      <c r="F2289" s="15"/>
    </row>
    <row r="2290" spans="1:6" hidden="1" outlineLevel="1" x14ac:dyDescent="0.25">
      <c r="A2290" s="196" t="s">
        <v>2589</v>
      </c>
      <c r="B2290" s="196" t="s">
        <v>4549</v>
      </c>
      <c r="C2290" s="197">
        <v>0</v>
      </c>
      <c r="D2290" s="197">
        <v>891488</v>
      </c>
      <c r="F2290" s="15"/>
    </row>
    <row r="2291" spans="1:6" hidden="1" outlineLevel="2" x14ac:dyDescent="0.25">
      <c r="A2291" s="196" t="s">
        <v>2590</v>
      </c>
      <c r="B2291" s="196" t="s">
        <v>1659</v>
      </c>
      <c r="C2291" s="197">
        <v>0</v>
      </c>
      <c r="D2291" s="197">
        <v>1635</v>
      </c>
      <c r="F2291" s="15"/>
    </row>
    <row r="2292" spans="1:6" hidden="1" outlineLevel="2" x14ac:dyDescent="0.25">
      <c r="A2292" s="196" t="s">
        <v>2591</v>
      </c>
      <c r="B2292" s="196" t="s">
        <v>1661</v>
      </c>
      <c r="C2292" s="197">
        <v>0</v>
      </c>
      <c r="D2292" s="197">
        <v>1656</v>
      </c>
      <c r="F2292" s="15"/>
    </row>
    <row r="2293" spans="1:6" hidden="1" outlineLevel="2" x14ac:dyDescent="0.25">
      <c r="A2293" s="196" t="s">
        <v>5651</v>
      </c>
      <c r="B2293" s="196" t="s">
        <v>4552</v>
      </c>
      <c r="C2293" s="197">
        <v>0</v>
      </c>
      <c r="D2293" s="197">
        <v>920</v>
      </c>
      <c r="F2293" s="15"/>
    </row>
    <row r="2294" spans="1:6" hidden="1" outlineLevel="2" x14ac:dyDescent="0.25">
      <c r="A2294" s="196" t="s">
        <v>2592</v>
      </c>
      <c r="B2294" s="196" t="s">
        <v>1865</v>
      </c>
      <c r="C2294" s="197">
        <v>0</v>
      </c>
      <c r="D2294" s="197">
        <v>21776</v>
      </c>
      <c r="F2294" s="15"/>
    </row>
    <row r="2295" spans="1:6" hidden="1" outlineLevel="2" x14ac:dyDescent="0.25">
      <c r="A2295" s="196" t="s">
        <v>5652</v>
      </c>
      <c r="B2295" s="196" t="s">
        <v>4554</v>
      </c>
      <c r="C2295" s="197">
        <v>0</v>
      </c>
      <c r="D2295" s="197">
        <v>2226</v>
      </c>
      <c r="F2295" s="15"/>
    </row>
    <row r="2296" spans="1:6" hidden="1" outlineLevel="2" x14ac:dyDescent="0.25">
      <c r="A2296" s="196" t="s">
        <v>2593</v>
      </c>
      <c r="B2296" s="196" t="s">
        <v>1396</v>
      </c>
      <c r="C2296" s="198">
        <v>0</v>
      </c>
      <c r="D2296" s="198">
        <v>0</v>
      </c>
      <c r="F2296" s="15"/>
    </row>
    <row r="2297" spans="1:6" hidden="1" outlineLevel="2" x14ac:dyDescent="0.25">
      <c r="A2297" s="196" t="s">
        <v>2594</v>
      </c>
      <c r="B2297" s="196" t="s">
        <v>1873</v>
      </c>
      <c r="C2297" s="197">
        <v>0</v>
      </c>
      <c r="D2297" s="197">
        <v>11714</v>
      </c>
      <c r="F2297" s="15"/>
    </row>
    <row r="2298" spans="1:6" hidden="1" outlineLevel="2" x14ac:dyDescent="0.25">
      <c r="A2298" s="196" t="s">
        <v>5653</v>
      </c>
      <c r="B2298" s="196" t="s">
        <v>1984</v>
      </c>
      <c r="C2298" s="197">
        <v>0</v>
      </c>
      <c r="D2298" s="197">
        <v>432</v>
      </c>
      <c r="F2298" s="15"/>
    </row>
    <row r="2299" spans="1:6" hidden="1" outlineLevel="2" x14ac:dyDescent="0.25">
      <c r="A2299" s="196" t="s">
        <v>2595</v>
      </c>
      <c r="B2299" s="196" t="s">
        <v>1664</v>
      </c>
      <c r="C2299" s="197">
        <v>0</v>
      </c>
      <c r="D2299" s="197">
        <v>315</v>
      </c>
      <c r="F2299" s="15"/>
    </row>
    <row r="2300" spans="1:6" hidden="1" outlineLevel="2" x14ac:dyDescent="0.25">
      <c r="A2300" s="196" t="s">
        <v>5654</v>
      </c>
      <c r="B2300" s="196" t="s">
        <v>4566</v>
      </c>
      <c r="C2300" s="197">
        <v>0</v>
      </c>
      <c r="D2300" s="197">
        <v>1029</v>
      </c>
      <c r="F2300" s="15"/>
    </row>
    <row r="2301" spans="1:6" hidden="1" outlineLevel="2" x14ac:dyDescent="0.25">
      <c r="A2301" s="196" t="s">
        <v>5655</v>
      </c>
      <c r="B2301" s="196" t="s">
        <v>1202</v>
      </c>
      <c r="C2301" s="197">
        <v>0</v>
      </c>
      <c r="D2301" s="197">
        <v>8776</v>
      </c>
      <c r="F2301" s="15"/>
    </row>
    <row r="2302" spans="1:6" hidden="1" outlineLevel="2" x14ac:dyDescent="0.25">
      <c r="A2302" s="196" t="s">
        <v>5656</v>
      </c>
      <c r="B2302" s="196" t="s">
        <v>1418</v>
      </c>
      <c r="C2302" s="198">
        <v>0</v>
      </c>
      <c r="D2302" s="198">
        <v>0</v>
      </c>
      <c r="F2302" s="15"/>
    </row>
    <row r="2303" spans="1:6" hidden="1" outlineLevel="2" x14ac:dyDescent="0.25">
      <c r="A2303" s="196" t="s">
        <v>2596</v>
      </c>
      <c r="B2303" s="196" t="s">
        <v>1672</v>
      </c>
      <c r="C2303" s="197">
        <v>0</v>
      </c>
      <c r="D2303" s="197">
        <v>250219</v>
      </c>
      <c r="F2303" s="15"/>
    </row>
    <row r="2304" spans="1:6" hidden="1" outlineLevel="2" x14ac:dyDescent="0.25">
      <c r="A2304" s="196" t="s">
        <v>5657</v>
      </c>
      <c r="B2304" s="196" t="s">
        <v>4584</v>
      </c>
      <c r="C2304" s="197">
        <v>0</v>
      </c>
      <c r="D2304" s="197">
        <v>1111</v>
      </c>
      <c r="F2304" s="15"/>
    </row>
    <row r="2305" spans="1:6" hidden="1" outlineLevel="2" x14ac:dyDescent="0.25">
      <c r="A2305" s="196" t="s">
        <v>2597</v>
      </c>
      <c r="B2305" s="196" t="s">
        <v>1674</v>
      </c>
      <c r="C2305" s="198">
        <v>0</v>
      </c>
      <c r="D2305" s="198">
        <v>0</v>
      </c>
      <c r="F2305" s="15"/>
    </row>
    <row r="2306" spans="1:6" hidden="1" outlineLevel="2" x14ac:dyDescent="0.25">
      <c r="A2306" s="196" t="s">
        <v>2598</v>
      </c>
      <c r="B2306" s="196" t="s">
        <v>1678</v>
      </c>
      <c r="C2306" s="198">
        <v>0</v>
      </c>
      <c r="D2306" s="198">
        <v>0</v>
      </c>
      <c r="F2306" s="15"/>
    </row>
    <row r="2307" spans="1:6" hidden="1" outlineLevel="2" x14ac:dyDescent="0.25">
      <c r="A2307" s="196" t="s">
        <v>5658</v>
      </c>
      <c r="B2307" s="196" t="s">
        <v>1996</v>
      </c>
      <c r="C2307" s="197">
        <v>0</v>
      </c>
      <c r="D2307" s="197">
        <v>312</v>
      </c>
      <c r="F2307" s="15"/>
    </row>
    <row r="2308" spans="1:6" hidden="1" outlineLevel="2" x14ac:dyDescent="0.25">
      <c r="A2308" s="196" t="s">
        <v>2599</v>
      </c>
      <c r="B2308" s="196" t="s">
        <v>1686</v>
      </c>
      <c r="C2308" s="198">
        <v>0</v>
      </c>
      <c r="D2308" s="198">
        <v>0</v>
      </c>
      <c r="F2308" s="15"/>
    </row>
    <row r="2309" spans="1:6" hidden="1" outlineLevel="2" x14ac:dyDescent="0.25">
      <c r="A2309" s="196" t="s">
        <v>5659</v>
      </c>
      <c r="B2309" s="196" t="s">
        <v>4594</v>
      </c>
      <c r="C2309" s="198">
        <v>0</v>
      </c>
      <c r="D2309" s="198">
        <v>0</v>
      </c>
      <c r="F2309" s="15"/>
    </row>
    <row r="2310" spans="1:6" hidden="1" outlineLevel="2" x14ac:dyDescent="0.25">
      <c r="A2310" s="196" t="s">
        <v>2600</v>
      </c>
      <c r="B2310" s="196" t="s">
        <v>1692</v>
      </c>
      <c r="C2310" s="198">
        <v>0</v>
      </c>
      <c r="D2310" s="198">
        <v>0</v>
      </c>
      <c r="F2310" s="15"/>
    </row>
    <row r="2311" spans="1:6" hidden="1" outlineLevel="2" x14ac:dyDescent="0.25">
      <c r="A2311" s="196" t="s">
        <v>2601</v>
      </c>
      <c r="B2311" s="196" t="s">
        <v>1694</v>
      </c>
      <c r="C2311" s="197">
        <v>0</v>
      </c>
      <c r="D2311" s="197">
        <v>1879</v>
      </c>
      <c r="F2311" s="15"/>
    </row>
    <row r="2312" spans="1:6" hidden="1" outlineLevel="2" x14ac:dyDescent="0.25">
      <c r="A2312" s="196" t="s">
        <v>5660</v>
      </c>
      <c r="B2312" s="196" t="s">
        <v>944</v>
      </c>
      <c r="C2312" s="197">
        <v>0</v>
      </c>
      <c r="D2312" s="197">
        <v>924</v>
      </c>
      <c r="F2312" s="15"/>
    </row>
    <row r="2313" spans="1:6" hidden="1" outlineLevel="2" x14ac:dyDescent="0.25">
      <c r="A2313" s="196" t="s">
        <v>5661</v>
      </c>
      <c r="B2313" s="196" t="s">
        <v>1700</v>
      </c>
      <c r="C2313" s="198">
        <v>0</v>
      </c>
      <c r="D2313" s="198">
        <v>0</v>
      </c>
      <c r="F2313" s="15"/>
    </row>
    <row r="2314" spans="1:6" hidden="1" outlineLevel="2" x14ac:dyDescent="0.25">
      <c r="A2314" s="196" t="s">
        <v>5662</v>
      </c>
      <c r="B2314" s="196" t="s">
        <v>2006</v>
      </c>
      <c r="C2314" s="197">
        <v>0</v>
      </c>
      <c r="D2314" s="197">
        <v>183</v>
      </c>
      <c r="F2314" s="15"/>
    </row>
    <row r="2315" spans="1:6" hidden="1" outlineLevel="2" x14ac:dyDescent="0.25">
      <c r="A2315" s="196" t="s">
        <v>5663</v>
      </c>
      <c r="B2315" s="196" t="s">
        <v>4613</v>
      </c>
      <c r="C2315" s="198">
        <v>0</v>
      </c>
      <c r="D2315" s="198">
        <v>0</v>
      </c>
      <c r="F2315" s="15"/>
    </row>
    <row r="2316" spans="1:6" hidden="1" outlineLevel="2" x14ac:dyDescent="0.25">
      <c r="A2316" s="196" t="s">
        <v>2602</v>
      </c>
      <c r="B2316" s="196" t="s">
        <v>1464</v>
      </c>
      <c r="C2316" s="198">
        <v>0</v>
      </c>
      <c r="D2316" s="198">
        <v>0</v>
      </c>
      <c r="F2316" s="15"/>
    </row>
    <row r="2317" spans="1:6" hidden="1" outlineLevel="2" x14ac:dyDescent="0.25">
      <c r="A2317" s="196" t="s">
        <v>5664</v>
      </c>
      <c r="B2317" s="196" t="s">
        <v>966</v>
      </c>
      <c r="C2317" s="197">
        <v>0</v>
      </c>
      <c r="D2317" s="197">
        <v>360</v>
      </c>
      <c r="F2317" s="15"/>
    </row>
    <row r="2318" spans="1:6" hidden="1" outlineLevel="2" x14ac:dyDescent="0.25">
      <c r="A2318" s="196" t="s">
        <v>5665</v>
      </c>
      <c r="B2318" s="196" t="s">
        <v>4616</v>
      </c>
      <c r="C2318" s="198">
        <v>0</v>
      </c>
      <c r="D2318" s="198">
        <v>0</v>
      </c>
      <c r="F2318" s="15"/>
    </row>
    <row r="2319" spans="1:6" hidden="1" outlineLevel="2" x14ac:dyDescent="0.25">
      <c r="A2319" s="196" t="s">
        <v>2603</v>
      </c>
      <c r="B2319" s="196" t="s">
        <v>2604</v>
      </c>
      <c r="C2319" s="198">
        <v>0</v>
      </c>
      <c r="D2319" s="198">
        <v>0</v>
      </c>
      <c r="F2319" s="15"/>
    </row>
    <row r="2320" spans="1:6" hidden="1" outlineLevel="2" x14ac:dyDescent="0.25">
      <c r="A2320" s="196" t="s">
        <v>2605</v>
      </c>
      <c r="B2320" s="196" t="s">
        <v>1710</v>
      </c>
      <c r="C2320" s="198">
        <v>0</v>
      </c>
      <c r="D2320" s="198">
        <v>0</v>
      </c>
      <c r="F2320" s="15"/>
    </row>
    <row r="2321" spans="1:6" hidden="1" outlineLevel="2" x14ac:dyDescent="0.25">
      <c r="A2321" s="196" t="s">
        <v>2606</v>
      </c>
      <c r="B2321" s="196" t="s">
        <v>1712</v>
      </c>
      <c r="C2321" s="197">
        <v>0</v>
      </c>
      <c r="D2321" s="197">
        <v>320</v>
      </c>
      <c r="F2321" s="15"/>
    </row>
    <row r="2322" spans="1:6" hidden="1" outlineLevel="2" x14ac:dyDescent="0.25">
      <c r="A2322" s="196" t="s">
        <v>5666</v>
      </c>
      <c r="B2322" s="196" t="s">
        <v>2011</v>
      </c>
      <c r="C2322" s="197">
        <v>0</v>
      </c>
      <c r="D2322" s="197">
        <v>647</v>
      </c>
      <c r="F2322" s="15"/>
    </row>
    <row r="2323" spans="1:6" hidden="1" outlineLevel="2" x14ac:dyDescent="0.25">
      <c r="A2323" s="196" t="s">
        <v>2607</v>
      </c>
      <c r="B2323" s="196" t="s">
        <v>1724</v>
      </c>
      <c r="C2323" s="197">
        <v>0</v>
      </c>
      <c r="D2323" s="197">
        <v>5841</v>
      </c>
      <c r="F2323" s="15"/>
    </row>
    <row r="2324" spans="1:6" hidden="1" outlineLevel="2" x14ac:dyDescent="0.25">
      <c r="A2324" s="196" t="s">
        <v>5667</v>
      </c>
      <c r="B2324" s="196" t="s">
        <v>4645</v>
      </c>
      <c r="C2324" s="197">
        <v>0</v>
      </c>
      <c r="D2324" s="197">
        <v>16026</v>
      </c>
      <c r="F2324" s="15"/>
    </row>
    <row r="2325" spans="1:6" hidden="1" outlineLevel="2" x14ac:dyDescent="0.25">
      <c r="A2325" s="196" t="s">
        <v>5668</v>
      </c>
      <c r="B2325" s="196" t="s">
        <v>2025</v>
      </c>
      <c r="C2325" s="197">
        <v>0</v>
      </c>
      <c r="D2325" s="197">
        <v>49398</v>
      </c>
      <c r="F2325" s="15"/>
    </row>
    <row r="2326" spans="1:6" hidden="1" outlineLevel="2" x14ac:dyDescent="0.25">
      <c r="A2326" s="196" t="s">
        <v>5669</v>
      </c>
      <c r="B2326" s="196" t="s">
        <v>2028</v>
      </c>
      <c r="C2326" s="197">
        <v>0</v>
      </c>
      <c r="D2326" s="197">
        <v>4202</v>
      </c>
      <c r="F2326" s="15"/>
    </row>
    <row r="2327" spans="1:6" hidden="1" outlineLevel="2" x14ac:dyDescent="0.25">
      <c r="A2327" s="196" t="s">
        <v>2608</v>
      </c>
      <c r="B2327" s="196" t="s">
        <v>1746</v>
      </c>
      <c r="C2327" s="197">
        <v>0</v>
      </c>
      <c r="D2327" s="197">
        <v>920</v>
      </c>
      <c r="F2327" s="15"/>
    </row>
    <row r="2328" spans="1:6" hidden="1" outlineLevel="2" x14ac:dyDescent="0.25">
      <c r="A2328" s="196" t="s">
        <v>2609</v>
      </c>
      <c r="B2328" s="196" t="s">
        <v>1752</v>
      </c>
      <c r="C2328" s="197">
        <v>0</v>
      </c>
      <c r="D2328" s="197">
        <v>927</v>
      </c>
      <c r="F2328" s="15"/>
    </row>
    <row r="2329" spans="1:6" hidden="1" outlineLevel="2" x14ac:dyDescent="0.25">
      <c r="A2329" s="196" t="s">
        <v>5670</v>
      </c>
      <c r="B2329" s="196" t="s">
        <v>4673</v>
      </c>
      <c r="C2329" s="198">
        <v>0</v>
      </c>
      <c r="D2329" s="198">
        <v>0</v>
      </c>
      <c r="F2329" s="15"/>
    </row>
    <row r="2330" spans="1:6" hidden="1" outlineLevel="2" x14ac:dyDescent="0.25">
      <c r="A2330" s="196" t="s">
        <v>2610</v>
      </c>
      <c r="B2330" s="196" t="s">
        <v>1754</v>
      </c>
      <c r="C2330" s="198">
        <v>0</v>
      </c>
      <c r="D2330" s="198">
        <v>0</v>
      </c>
      <c r="F2330" s="15"/>
    </row>
    <row r="2331" spans="1:6" hidden="1" outlineLevel="2" x14ac:dyDescent="0.25">
      <c r="A2331" s="196" t="s">
        <v>5671</v>
      </c>
      <c r="B2331" s="196" t="s">
        <v>2031</v>
      </c>
      <c r="C2331" s="197">
        <v>0</v>
      </c>
      <c r="D2331" s="197">
        <v>3203</v>
      </c>
      <c r="F2331" s="15"/>
    </row>
    <row r="2332" spans="1:6" hidden="1" outlineLevel="2" x14ac:dyDescent="0.25">
      <c r="A2332" s="196" t="s">
        <v>5672</v>
      </c>
      <c r="B2332" s="196" t="s">
        <v>2032</v>
      </c>
      <c r="C2332" s="197">
        <v>0</v>
      </c>
      <c r="D2332" s="197">
        <v>105</v>
      </c>
      <c r="F2332" s="15"/>
    </row>
    <row r="2333" spans="1:6" hidden="1" outlineLevel="2" x14ac:dyDescent="0.25">
      <c r="A2333" s="196" t="s">
        <v>5673</v>
      </c>
      <c r="B2333" s="196" t="s">
        <v>3304</v>
      </c>
      <c r="C2333" s="198">
        <v>0</v>
      </c>
      <c r="D2333" s="198">
        <v>0</v>
      </c>
      <c r="F2333" s="15"/>
    </row>
    <row r="2334" spans="1:6" hidden="1" outlineLevel="2" x14ac:dyDescent="0.25">
      <c r="A2334" s="196" t="s">
        <v>5674</v>
      </c>
      <c r="B2334" s="196" t="s">
        <v>5675</v>
      </c>
      <c r="C2334" s="198">
        <v>0</v>
      </c>
      <c r="D2334" s="198">
        <v>0</v>
      </c>
      <c r="F2334" s="15"/>
    </row>
    <row r="2335" spans="1:6" hidden="1" outlineLevel="2" x14ac:dyDescent="0.25">
      <c r="A2335" s="196" t="s">
        <v>2611</v>
      </c>
      <c r="B2335" s="196" t="s">
        <v>1765</v>
      </c>
      <c r="C2335" s="197">
        <v>0</v>
      </c>
      <c r="D2335" s="197">
        <v>998</v>
      </c>
      <c r="F2335" s="15"/>
    </row>
    <row r="2336" spans="1:6" hidden="1" outlineLevel="2" x14ac:dyDescent="0.25">
      <c r="A2336" s="196" t="s">
        <v>5676</v>
      </c>
      <c r="B2336" s="196" t="s">
        <v>4687</v>
      </c>
      <c r="C2336" s="198">
        <v>0</v>
      </c>
      <c r="D2336" s="198">
        <v>0</v>
      </c>
      <c r="F2336" s="15"/>
    </row>
    <row r="2337" spans="1:6" hidden="1" outlineLevel="2" x14ac:dyDescent="0.25">
      <c r="A2337" s="196" t="s">
        <v>5677</v>
      </c>
      <c r="B2337" s="196" t="s">
        <v>4687</v>
      </c>
      <c r="C2337" s="198">
        <v>0</v>
      </c>
      <c r="D2337" s="198">
        <v>0</v>
      </c>
      <c r="F2337" s="15"/>
    </row>
    <row r="2338" spans="1:6" hidden="1" outlineLevel="2" x14ac:dyDescent="0.25">
      <c r="A2338" s="196" t="s">
        <v>2612</v>
      </c>
      <c r="B2338" s="196" t="s">
        <v>1771</v>
      </c>
      <c r="C2338" s="197">
        <v>0</v>
      </c>
      <c r="D2338" s="197">
        <v>76295</v>
      </c>
      <c r="F2338" s="15"/>
    </row>
    <row r="2339" spans="1:6" hidden="1" outlineLevel="2" x14ac:dyDescent="0.25">
      <c r="A2339" s="196" t="s">
        <v>2613</v>
      </c>
      <c r="B2339" s="196" t="s">
        <v>1773</v>
      </c>
      <c r="C2339" s="197">
        <v>0</v>
      </c>
      <c r="D2339" s="197">
        <v>432</v>
      </c>
      <c r="F2339" s="15"/>
    </row>
    <row r="2340" spans="1:6" hidden="1" outlineLevel="2" x14ac:dyDescent="0.25">
      <c r="A2340" s="196" t="s">
        <v>5678</v>
      </c>
      <c r="B2340" s="196" t="s">
        <v>4699</v>
      </c>
      <c r="C2340" s="197">
        <v>0</v>
      </c>
      <c r="D2340" s="197">
        <v>30094</v>
      </c>
      <c r="F2340" s="15"/>
    </row>
    <row r="2341" spans="1:6" hidden="1" outlineLevel="2" x14ac:dyDescent="0.25">
      <c r="A2341" s="196" t="s">
        <v>5679</v>
      </c>
      <c r="B2341" s="196" t="s">
        <v>2038</v>
      </c>
      <c r="C2341" s="197">
        <v>0</v>
      </c>
      <c r="D2341" s="197">
        <v>760</v>
      </c>
      <c r="F2341" s="15"/>
    </row>
    <row r="2342" spans="1:6" hidden="1" outlineLevel="2" x14ac:dyDescent="0.25">
      <c r="A2342" s="196" t="s">
        <v>2614</v>
      </c>
      <c r="B2342" s="196" t="s">
        <v>1781</v>
      </c>
      <c r="C2342" s="197">
        <v>0</v>
      </c>
      <c r="D2342" s="197">
        <v>5138</v>
      </c>
      <c r="F2342" s="15"/>
    </row>
    <row r="2343" spans="1:6" hidden="1" outlineLevel="2" x14ac:dyDescent="0.25">
      <c r="A2343" s="196" t="s">
        <v>5680</v>
      </c>
      <c r="B2343" s="196" t="s">
        <v>1785</v>
      </c>
      <c r="C2343" s="198">
        <v>0</v>
      </c>
      <c r="D2343" s="198">
        <v>0</v>
      </c>
      <c r="F2343" s="15"/>
    </row>
    <row r="2344" spans="1:6" hidden="1" outlineLevel="2" x14ac:dyDescent="0.25">
      <c r="A2344" s="196" t="s">
        <v>5681</v>
      </c>
      <c r="B2344" s="196" t="s">
        <v>3802</v>
      </c>
      <c r="C2344" s="197">
        <v>0</v>
      </c>
      <c r="D2344" s="197">
        <v>384</v>
      </c>
      <c r="F2344" s="15"/>
    </row>
    <row r="2345" spans="1:6" hidden="1" outlineLevel="2" x14ac:dyDescent="0.25">
      <c r="A2345" s="196" t="s">
        <v>2615</v>
      </c>
      <c r="B2345" s="196" t="s">
        <v>1789</v>
      </c>
      <c r="C2345" s="197">
        <v>0</v>
      </c>
      <c r="D2345" s="197">
        <v>7290</v>
      </c>
      <c r="F2345" s="15"/>
    </row>
    <row r="2346" spans="1:6" hidden="1" outlineLevel="2" x14ac:dyDescent="0.25">
      <c r="A2346" s="196" t="s">
        <v>2616</v>
      </c>
      <c r="B2346" s="196" t="s">
        <v>1791</v>
      </c>
      <c r="C2346" s="197">
        <v>0</v>
      </c>
      <c r="D2346" s="197">
        <v>770</v>
      </c>
      <c r="F2346" s="15"/>
    </row>
    <row r="2347" spans="1:6" hidden="1" outlineLevel="2" x14ac:dyDescent="0.25">
      <c r="A2347" s="196" t="s">
        <v>5682</v>
      </c>
      <c r="B2347" s="196" t="s">
        <v>2043</v>
      </c>
      <c r="C2347" s="197">
        <v>0</v>
      </c>
      <c r="D2347" s="197">
        <v>845</v>
      </c>
      <c r="F2347" s="15"/>
    </row>
    <row r="2348" spans="1:6" hidden="1" outlineLevel="2" x14ac:dyDescent="0.25">
      <c r="A2348" s="196" t="s">
        <v>5683</v>
      </c>
      <c r="B2348" s="196" t="s">
        <v>4716</v>
      </c>
      <c r="C2348" s="198">
        <v>0</v>
      </c>
      <c r="D2348" s="198">
        <v>0</v>
      </c>
      <c r="F2348" s="15"/>
    </row>
    <row r="2349" spans="1:6" hidden="1" outlineLevel="2" x14ac:dyDescent="0.25">
      <c r="A2349" s="196" t="s">
        <v>5684</v>
      </c>
      <c r="B2349" s="196" t="s">
        <v>2048</v>
      </c>
      <c r="C2349" s="197">
        <v>0</v>
      </c>
      <c r="D2349" s="197">
        <v>920</v>
      </c>
      <c r="F2349" s="15"/>
    </row>
    <row r="2350" spans="1:6" hidden="1" outlineLevel="2" x14ac:dyDescent="0.25">
      <c r="A2350" s="196" t="s">
        <v>2617</v>
      </c>
      <c r="B2350" s="196" t="s">
        <v>1793</v>
      </c>
      <c r="C2350" s="198">
        <v>0</v>
      </c>
      <c r="D2350" s="198">
        <v>0</v>
      </c>
      <c r="F2350" s="15"/>
    </row>
    <row r="2351" spans="1:6" hidden="1" outlineLevel="2" x14ac:dyDescent="0.25">
      <c r="A2351" s="196" t="s">
        <v>2618</v>
      </c>
      <c r="B2351" s="196" t="s">
        <v>1550</v>
      </c>
      <c r="C2351" s="198">
        <v>0</v>
      </c>
      <c r="D2351" s="198">
        <v>0</v>
      </c>
      <c r="F2351" s="15"/>
    </row>
    <row r="2352" spans="1:6" hidden="1" outlineLevel="2" x14ac:dyDescent="0.25">
      <c r="A2352" s="196" t="s">
        <v>5685</v>
      </c>
      <c r="B2352" s="196" t="s">
        <v>1054</v>
      </c>
      <c r="C2352" s="197">
        <v>0</v>
      </c>
      <c r="D2352" s="197">
        <v>15128</v>
      </c>
      <c r="F2352" s="15"/>
    </row>
    <row r="2353" spans="1:6" hidden="1" outlineLevel="2" x14ac:dyDescent="0.25">
      <c r="A2353" s="196" t="s">
        <v>5686</v>
      </c>
      <c r="B2353" s="196" t="s">
        <v>1062</v>
      </c>
      <c r="C2353" s="197">
        <v>0</v>
      </c>
      <c r="D2353" s="197">
        <v>9166</v>
      </c>
      <c r="F2353" s="15"/>
    </row>
    <row r="2354" spans="1:6" hidden="1" outlineLevel="2" x14ac:dyDescent="0.25">
      <c r="A2354" s="196" t="s">
        <v>5687</v>
      </c>
      <c r="B2354" s="196" t="s">
        <v>1064</v>
      </c>
      <c r="C2354" s="197">
        <v>0</v>
      </c>
      <c r="D2354" s="197">
        <v>37517</v>
      </c>
      <c r="F2354" s="15"/>
    </row>
    <row r="2355" spans="1:6" hidden="1" outlineLevel="2" x14ac:dyDescent="0.25">
      <c r="A2355" s="196" t="s">
        <v>2619</v>
      </c>
      <c r="B2355" s="196" t="s">
        <v>1797</v>
      </c>
      <c r="C2355" s="198">
        <v>0</v>
      </c>
      <c r="D2355" s="198">
        <v>0</v>
      </c>
      <c r="F2355" s="15"/>
    </row>
    <row r="2356" spans="1:6" hidden="1" outlineLevel="2" x14ac:dyDescent="0.25">
      <c r="A2356" s="196" t="s">
        <v>2620</v>
      </c>
      <c r="B2356" s="196" t="s">
        <v>2621</v>
      </c>
      <c r="C2356" s="197">
        <v>0</v>
      </c>
      <c r="D2356" s="197">
        <v>288778</v>
      </c>
      <c r="F2356" s="15"/>
    </row>
    <row r="2357" spans="1:6" hidden="1" outlineLevel="2" x14ac:dyDescent="0.25">
      <c r="A2357" s="196" t="s">
        <v>5688</v>
      </c>
      <c r="B2357" s="196" t="s">
        <v>4734</v>
      </c>
      <c r="C2357" s="197">
        <v>0</v>
      </c>
      <c r="D2357" s="197">
        <v>40</v>
      </c>
      <c r="F2357" s="15"/>
    </row>
    <row r="2358" spans="1:6" hidden="1" outlineLevel="2" x14ac:dyDescent="0.25">
      <c r="A2358" s="196" t="s">
        <v>2622</v>
      </c>
      <c r="B2358" s="196" t="s">
        <v>1811</v>
      </c>
      <c r="C2358" s="197">
        <v>0</v>
      </c>
      <c r="D2358" s="197">
        <v>1875</v>
      </c>
      <c r="F2358" s="15"/>
    </row>
    <row r="2359" spans="1:6" hidden="1" outlineLevel="2" x14ac:dyDescent="0.25">
      <c r="A2359" s="196" t="s">
        <v>2623</v>
      </c>
      <c r="B2359" s="196" t="s">
        <v>1813</v>
      </c>
      <c r="C2359" s="197">
        <v>0</v>
      </c>
      <c r="D2359" s="197">
        <v>1866</v>
      </c>
      <c r="F2359" s="15"/>
    </row>
    <row r="2360" spans="1:6" hidden="1" outlineLevel="2" x14ac:dyDescent="0.25">
      <c r="A2360" s="196" t="s">
        <v>5689</v>
      </c>
      <c r="B2360" s="196" t="s">
        <v>2057</v>
      </c>
      <c r="C2360" s="197">
        <v>0</v>
      </c>
      <c r="D2360" s="197">
        <v>6105</v>
      </c>
      <c r="F2360" s="15"/>
    </row>
    <row r="2361" spans="1:6" hidden="1" outlineLevel="2" x14ac:dyDescent="0.25">
      <c r="A2361" s="196" t="s">
        <v>5690</v>
      </c>
      <c r="B2361" s="196" t="s">
        <v>2060</v>
      </c>
      <c r="C2361" s="197">
        <v>0</v>
      </c>
      <c r="D2361" s="197">
        <v>304</v>
      </c>
      <c r="F2361" s="15"/>
    </row>
    <row r="2362" spans="1:6" hidden="1" outlineLevel="2" x14ac:dyDescent="0.25">
      <c r="A2362" s="196" t="s">
        <v>5691</v>
      </c>
      <c r="B2362" s="196" t="s">
        <v>1604</v>
      </c>
      <c r="C2362" s="198">
        <v>0</v>
      </c>
      <c r="D2362" s="198">
        <v>0</v>
      </c>
      <c r="F2362" s="15"/>
    </row>
    <row r="2363" spans="1:6" hidden="1" outlineLevel="2" x14ac:dyDescent="0.25">
      <c r="A2363" s="196" t="s">
        <v>5692</v>
      </c>
      <c r="B2363" s="196" t="s">
        <v>2407</v>
      </c>
      <c r="C2363" s="197">
        <v>0</v>
      </c>
      <c r="D2363" s="197">
        <v>16443</v>
      </c>
      <c r="F2363" s="15"/>
    </row>
    <row r="2364" spans="1:6" hidden="1" outlineLevel="2" x14ac:dyDescent="0.25">
      <c r="A2364" s="196" t="s">
        <v>5693</v>
      </c>
      <c r="B2364" s="196" t="s">
        <v>1833</v>
      </c>
      <c r="C2364" s="198">
        <v>0</v>
      </c>
      <c r="D2364" s="198">
        <v>0</v>
      </c>
      <c r="F2364" s="15"/>
    </row>
    <row r="2365" spans="1:6" hidden="1" outlineLevel="2" x14ac:dyDescent="0.25">
      <c r="A2365" s="196" t="s">
        <v>5694</v>
      </c>
      <c r="B2365" s="196" t="s">
        <v>1835</v>
      </c>
      <c r="C2365" s="197">
        <v>0</v>
      </c>
      <c r="D2365" s="197">
        <v>390</v>
      </c>
      <c r="F2365" s="15"/>
    </row>
    <row r="2366" spans="1:6" hidden="1" outlineLevel="2" x14ac:dyDescent="0.25">
      <c r="A2366" s="196" t="s">
        <v>2624</v>
      </c>
      <c r="B2366" s="196" t="s">
        <v>1845</v>
      </c>
      <c r="C2366" s="198">
        <v>0</v>
      </c>
      <c r="D2366" s="198">
        <v>0</v>
      </c>
      <c r="F2366" s="15"/>
    </row>
    <row r="2367" spans="1:6" hidden="1" outlineLevel="2" x14ac:dyDescent="0.25">
      <c r="A2367" s="196" t="s">
        <v>5695</v>
      </c>
      <c r="B2367" s="196" t="s">
        <v>2065</v>
      </c>
      <c r="C2367" s="197">
        <v>0</v>
      </c>
      <c r="D2367" s="197">
        <v>165</v>
      </c>
      <c r="F2367" s="15"/>
    </row>
    <row r="2368" spans="1:6" hidden="1" outlineLevel="2" x14ac:dyDescent="0.25">
      <c r="A2368" s="196" t="s">
        <v>2625</v>
      </c>
      <c r="B2368" s="196" t="s">
        <v>2626</v>
      </c>
      <c r="C2368" s="198">
        <v>0</v>
      </c>
      <c r="D2368" s="198">
        <v>0</v>
      </c>
      <c r="F2368" s="15"/>
    </row>
    <row r="2369" spans="1:6" hidden="1" outlineLevel="2" x14ac:dyDescent="0.25">
      <c r="A2369" s="196" t="s">
        <v>2627</v>
      </c>
      <c r="B2369" s="196" t="s">
        <v>1630</v>
      </c>
      <c r="C2369" s="198">
        <v>0</v>
      </c>
      <c r="D2369" s="198">
        <v>0</v>
      </c>
      <c r="F2369" s="15"/>
    </row>
    <row r="2370" spans="1:6" hidden="1" outlineLevel="2" x14ac:dyDescent="0.25">
      <c r="A2370" s="196" t="s">
        <v>5696</v>
      </c>
      <c r="B2370" s="196" t="s">
        <v>2068</v>
      </c>
      <c r="C2370" s="197">
        <v>0</v>
      </c>
      <c r="D2370" s="197">
        <v>920</v>
      </c>
      <c r="F2370" s="15"/>
    </row>
    <row r="2371" spans="1:6" hidden="1" outlineLevel="2" x14ac:dyDescent="0.25">
      <c r="A2371" s="196" t="s">
        <v>5697</v>
      </c>
      <c r="B2371" s="196" t="s">
        <v>4772</v>
      </c>
      <c r="C2371" s="198">
        <v>0</v>
      </c>
      <c r="D2371" s="198">
        <v>0</v>
      </c>
      <c r="F2371" s="15"/>
    </row>
    <row r="2372" spans="1:6" hidden="1" outlineLevel="2" x14ac:dyDescent="0.25">
      <c r="A2372" s="196" t="s">
        <v>5698</v>
      </c>
      <c r="B2372" s="196" t="s">
        <v>2072</v>
      </c>
      <c r="C2372" s="197">
        <v>0</v>
      </c>
      <c r="D2372" s="197">
        <v>1809</v>
      </c>
      <c r="F2372" s="15"/>
    </row>
    <row r="2373" spans="1:6" hidden="1" outlineLevel="1" x14ac:dyDescent="0.25">
      <c r="A2373" s="196" t="s">
        <v>2628</v>
      </c>
      <c r="B2373" s="196" t="s">
        <v>1863</v>
      </c>
      <c r="C2373" s="197">
        <v>0</v>
      </c>
      <c r="D2373" s="197">
        <v>299690</v>
      </c>
      <c r="F2373" s="15"/>
    </row>
    <row r="2374" spans="1:6" hidden="1" outlineLevel="2" x14ac:dyDescent="0.25">
      <c r="A2374" s="196" t="s">
        <v>5699</v>
      </c>
      <c r="B2374" s="196" t="s">
        <v>1867</v>
      </c>
      <c r="C2374" s="197">
        <v>0</v>
      </c>
      <c r="D2374" s="197">
        <v>338</v>
      </c>
      <c r="F2374" s="15"/>
    </row>
    <row r="2375" spans="1:6" hidden="1" outlineLevel="2" x14ac:dyDescent="0.25">
      <c r="A2375" s="196" t="s">
        <v>2629</v>
      </c>
      <c r="B2375" s="196" t="s">
        <v>2630</v>
      </c>
      <c r="C2375" s="197">
        <v>0</v>
      </c>
      <c r="D2375" s="197">
        <v>34573</v>
      </c>
      <c r="F2375" s="15"/>
    </row>
    <row r="2376" spans="1:6" hidden="1" outlineLevel="2" x14ac:dyDescent="0.25">
      <c r="A2376" s="196" t="s">
        <v>2631</v>
      </c>
      <c r="B2376" s="196" t="s">
        <v>1875</v>
      </c>
      <c r="C2376" s="197">
        <v>0</v>
      </c>
      <c r="D2376" s="197">
        <v>4752</v>
      </c>
      <c r="F2376" s="15"/>
    </row>
    <row r="2377" spans="1:6" hidden="1" outlineLevel="2" x14ac:dyDescent="0.25">
      <c r="A2377" s="196" t="s">
        <v>2632</v>
      </c>
      <c r="B2377" s="196" t="s">
        <v>1879</v>
      </c>
      <c r="C2377" s="197">
        <v>0</v>
      </c>
      <c r="D2377" s="197">
        <v>2590</v>
      </c>
      <c r="F2377" s="15"/>
    </row>
    <row r="2378" spans="1:6" hidden="1" outlineLevel="2" x14ac:dyDescent="0.25">
      <c r="A2378" s="196" t="s">
        <v>5700</v>
      </c>
      <c r="B2378" s="196" t="s">
        <v>4786</v>
      </c>
      <c r="C2378" s="197">
        <v>0</v>
      </c>
      <c r="D2378" s="197">
        <v>144</v>
      </c>
      <c r="F2378" s="15"/>
    </row>
    <row r="2379" spans="1:6" hidden="1" outlineLevel="2" x14ac:dyDescent="0.25">
      <c r="A2379" s="196" t="s">
        <v>2633</v>
      </c>
      <c r="B2379" s="196" t="s">
        <v>1885</v>
      </c>
      <c r="C2379" s="197">
        <v>0</v>
      </c>
      <c r="D2379" s="197">
        <v>96</v>
      </c>
      <c r="F2379" s="15"/>
    </row>
    <row r="2380" spans="1:6" hidden="1" outlineLevel="2" x14ac:dyDescent="0.25">
      <c r="A2380" s="196" t="s">
        <v>2634</v>
      </c>
      <c r="B2380" s="196" t="s">
        <v>2635</v>
      </c>
      <c r="C2380" s="198">
        <v>0</v>
      </c>
      <c r="D2380" s="198">
        <v>0</v>
      </c>
      <c r="F2380" s="15"/>
    </row>
    <row r="2381" spans="1:6" hidden="1" outlineLevel="2" x14ac:dyDescent="0.25">
      <c r="A2381" s="196" t="s">
        <v>2636</v>
      </c>
      <c r="B2381" s="196" t="s">
        <v>1887</v>
      </c>
      <c r="C2381" s="197">
        <v>0</v>
      </c>
      <c r="D2381" s="197">
        <v>3678</v>
      </c>
      <c r="F2381" s="15"/>
    </row>
    <row r="2382" spans="1:6" hidden="1" outlineLevel="2" x14ac:dyDescent="0.25">
      <c r="A2382" s="196" t="s">
        <v>5701</v>
      </c>
      <c r="B2382" s="196" t="s">
        <v>900</v>
      </c>
      <c r="C2382" s="198">
        <v>0</v>
      </c>
      <c r="D2382" s="198">
        <v>0</v>
      </c>
      <c r="F2382" s="15"/>
    </row>
    <row r="2383" spans="1:6" hidden="1" outlineLevel="2" x14ac:dyDescent="0.25">
      <c r="A2383" s="196" t="s">
        <v>5702</v>
      </c>
      <c r="B2383" s="196" t="s">
        <v>902</v>
      </c>
      <c r="C2383" s="198">
        <v>0</v>
      </c>
      <c r="D2383" s="198">
        <v>0</v>
      </c>
      <c r="F2383" s="15"/>
    </row>
    <row r="2384" spans="1:6" hidden="1" outlineLevel="2" x14ac:dyDescent="0.25">
      <c r="A2384" s="196" t="s">
        <v>2637</v>
      </c>
      <c r="B2384" s="196" t="s">
        <v>1889</v>
      </c>
      <c r="C2384" s="197">
        <v>0</v>
      </c>
      <c r="D2384" s="197">
        <v>998</v>
      </c>
      <c r="F2384" s="15"/>
    </row>
    <row r="2385" spans="1:6" hidden="1" outlineLevel="2" x14ac:dyDescent="0.25">
      <c r="A2385" s="196" t="s">
        <v>2638</v>
      </c>
      <c r="B2385" s="196" t="s">
        <v>1891</v>
      </c>
      <c r="C2385" s="197">
        <v>0</v>
      </c>
      <c r="D2385" s="197">
        <v>45597</v>
      </c>
      <c r="F2385" s="15"/>
    </row>
    <row r="2386" spans="1:6" hidden="1" outlineLevel="2" x14ac:dyDescent="0.25">
      <c r="A2386" s="196" t="s">
        <v>2639</v>
      </c>
      <c r="B2386" s="196" t="s">
        <v>1895</v>
      </c>
      <c r="C2386" s="197">
        <v>0</v>
      </c>
      <c r="D2386" s="197">
        <v>3648</v>
      </c>
      <c r="F2386" s="15"/>
    </row>
    <row r="2387" spans="1:6" hidden="1" outlineLevel="2" x14ac:dyDescent="0.25">
      <c r="A2387" s="196" t="s">
        <v>2640</v>
      </c>
      <c r="B2387" s="196" t="s">
        <v>2641</v>
      </c>
      <c r="C2387" s="197">
        <v>0</v>
      </c>
      <c r="D2387" s="197">
        <v>1300</v>
      </c>
      <c r="F2387" s="15"/>
    </row>
    <row r="2388" spans="1:6" hidden="1" outlineLevel="2" x14ac:dyDescent="0.25">
      <c r="A2388" s="196" t="s">
        <v>2642</v>
      </c>
      <c r="B2388" s="196" t="s">
        <v>1901</v>
      </c>
      <c r="C2388" s="197">
        <v>0</v>
      </c>
      <c r="D2388" s="197">
        <v>612</v>
      </c>
      <c r="F2388" s="15"/>
    </row>
    <row r="2389" spans="1:6" hidden="1" outlineLevel="2" x14ac:dyDescent="0.25">
      <c r="A2389" s="196" t="s">
        <v>2643</v>
      </c>
      <c r="B2389" s="196" t="s">
        <v>1903</v>
      </c>
      <c r="C2389" s="197">
        <v>0</v>
      </c>
      <c r="D2389" s="197">
        <v>17947</v>
      </c>
      <c r="F2389" s="15"/>
    </row>
    <row r="2390" spans="1:6" hidden="1" outlineLevel="2" x14ac:dyDescent="0.25">
      <c r="A2390" s="196" t="s">
        <v>2644</v>
      </c>
      <c r="B2390" s="196" t="s">
        <v>2645</v>
      </c>
      <c r="C2390" s="198">
        <v>0</v>
      </c>
      <c r="D2390" s="198">
        <v>0</v>
      </c>
      <c r="F2390" s="15"/>
    </row>
    <row r="2391" spans="1:6" hidden="1" outlineLevel="2" x14ac:dyDescent="0.25">
      <c r="A2391" s="196" t="s">
        <v>2646</v>
      </c>
      <c r="B2391" s="196" t="s">
        <v>2647</v>
      </c>
      <c r="C2391" s="198">
        <v>0</v>
      </c>
      <c r="D2391" s="198">
        <v>0</v>
      </c>
      <c r="F2391" s="15"/>
    </row>
    <row r="2392" spans="1:6" hidden="1" outlineLevel="2" x14ac:dyDescent="0.25">
      <c r="A2392" s="196" t="s">
        <v>2648</v>
      </c>
      <c r="B2392" s="196" t="s">
        <v>2649</v>
      </c>
      <c r="C2392" s="198">
        <v>0</v>
      </c>
      <c r="D2392" s="198">
        <v>0</v>
      </c>
      <c r="F2392" s="15"/>
    </row>
    <row r="2393" spans="1:6" hidden="1" outlineLevel="2" x14ac:dyDescent="0.25">
      <c r="A2393" s="196" t="s">
        <v>5703</v>
      </c>
      <c r="B2393" s="196" t="s">
        <v>4147</v>
      </c>
      <c r="C2393" s="198">
        <v>0</v>
      </c>
      <c r="D2393" s="198">
        <v>0</v>
      </c>
      <c r="F2393" s="15"/>
    </row>
    <row r="2394" spans="1:6" hidden="1" outlineLevel="2" x14ac:dyDescent="0.25">
      <c r="A2394" s="196" t="s">
        <v>5704</v>
      </c>
      <c r="B2394" s="196" t="s">
        <v>4797</v>
      </c>
      <c r="C2394" s="198">
        <v>0</v>
      </c>
      <c r="D2394" s="198">
        <v>0</v>
      </c>
      <c r="F2394" s="15"/>
    </row>
    <row r="2395" spans="1:6" hidden="1" outlineLevel="2" x14ac:dyDescent="0.25">
      <c r="A2395" s="196" t="s">
        <v>2650</v>
      </c>
      <c r="B2395" s="196" t="s">
        <v>1914</v>
      </c>
      <c r="C2395" s="197">
        <v>0</v>
      </c>
      <c r="D2395" s="197">
        <v>315</v>
      </c>
      <c r="F2395" s="15"/>
    </row>
    <row r="2396" spans="1:6" hidden="1" outlineLevel="2" x14ac:dyDescent="0.25">
      <c r="A2396" s="196" t="s">
        <v>2651</v>
      </c>
      <c r="B2396" s="196" t="s">
        <v>2344</v>
      </c>
      <c r="C2396" s="198">
        <v>0</v>
      </c>
      <c r="D2396" s="198">
        <v>0</v>
      </c>
      <c r="F2396" s="15"/>
    </row>
    <row r="2397" spans="1:6" hidden="1" outlineLevel="2" x14ac:dyDescent="0.25">
      <c r="A2397" s="196" t="s">
        <v>2652</v>
      </c>
      <c r="B2397" s="196" t="s">
        <v>1254</v>
      </c>
      <c r="C2397" s="198">
        <v>0</v>
      </c>
      <c r="D2397" s="198">
        <v>0</v>
      </c>
      <c r="F2397" s="15"/>
    </row>
    <row r="2398" spans="1:6" hidden="1" outlineLevel="2" x14ac:dyDescent="0.25">
      <c r="A2398" s="196" t="s">
        <v>2653</v>
      </c>
      <c r="B2398" s="196" t="s">
        <v>1916</v>
      </c>
      <c r="C2398" s="197">
        <v>0</v>
      </c>
      <c r="D2398" s="197">
        <v>86646</v>
      </c>
      <c r="F2398" s="15"/>
    </row>
    <row r="2399" spans="1:6" hidden="1" outlineLevel="2" x14ac:dyDescent="0.25">
      <c r="A2399" s="196" t="s">
        <v>5705</v>
      </c>
      <c r="B2399" s="196" t="s">
        <v>4799</v>
      </c>
      <c r="C2399" s="197">
        <v>0</v>
      </c>
      <c r="D2399" s="197">
        <v>1308</v>
      </c>
      <c r="F2399" s="15"/>
    </row>
    <row r="2400" spans="1:6" hidden="1" outlineLevel="2" x14ac:dyDescent="0.25">
      <c r="A2400" s="196" t="s">
        <v>5706</v>
      </c>
      <c r="B2400" s="196" t="s">
        <v>4799</v>
      </c>
      <c r="C2400" s="197">
        <v>0</v>
      </c>
      <c r="D2400" s="197">
        <v>2508</v>
      </c>
      <c r="F2400" s="15"/>
    </row>
    <row r="2401" spans="1:6" hidden="1" outlineLevel="2" x14ac:dyDescent="0.25">
      <c r="A2401" s="196" t="s">
        <v>5707</v>
      </c>
      <c r="B2401" s="196" t="s">
        <v>4801</v>
      </c>
      <c r="C2401" s="197">
        <v>0</v>
      </c>
      <c r="D2401" s="197">
        <v>663</v>
      </c>
      <c r="F2401" s="15"/>
    </row>
    <row r="2402" spans="1:6" hidden="1" outlineLevel="2" x14ac:dyDescent="0.25">
      <c r="A2402" s="196" t="s">
        <v>5708</v>
      </c>
      <c r="B2402" s="196" t="s">
        <v>1926</v>
      </c>
      <c r="C2402" s="198">
        <v>0</v>
      </c>
      <c r="D2402" s="198">
        <v>0</v>
      </c>
      <c r="F2402" s="15"/>
    </row>
    <row r="2403" spans="1:6" hidden="1" outlineLevel="2" x14ac:dyDescent="0.25">
      <c r="A2403" s="196" t="s">
        <v>5709</v>
      </c>
      <c r="B2403" s="196" t="s">
        <v>4807</v>
      </c>
      <c r="C2403" s="197">
        <v>0</v>
      </c>
      <c r="D2403" s="197">
        <v>3999</v>
      </c>
      <c r="F2403" s="15"/>
    </row>
    <row r="2404" spans="1:6" hidden="1" outlineLevel="2" x14ac:dyDescent="0.25">
      <c r="A2404" s="196" t="s">
        <v>2654</v>
      </c>
      <c r="B2404" s="196" t="s">
        <v>1940</v>
      </c>
      <c r="C2404" s="197">
        <v>0</v>
      </c>
      <c r="D2404" s="197">
        <v>1339</v>
      </c>
      <c r="F2404" s="15"/>
    </row>
    <row r="2405" spans="1:6" hidden="1" outlineLevel="2" x14ac:dyDescent="0.25">
      <c r="A2405" s="196" t="s">
        <v>5710</v>
      </c>
      <c r="B2405" s="196" t="s">
        <v>1942</v>
      </c>
      <c r="C2405" s="198">
        <v>0</v>
      </c>
      <c r="D2405" s="198">
        <v>0</v>
      </c>
      <c r="F2405" s="15"/>
    </row>
    <row r="2406" spans="1:6" hidden="1" outlineLevel="2" x14ac:dyDescent="0.25">
      <c r="A2406" s="196" t="s">
        <v>2655</v>
      </c>
      <c r="B2406" s="196" t="s">
        <v>1944</v>
      </c>
      <c r="C2406" s="197">
        <v>0</v>
      </c>
      <c r="D2406" s="197">
        <v>3035</v>
      </c>
      <c r="F2406" s="15"/>
    </row>
    <row r="2407" spans="1:6" hidden="1" outlineLevel="2" x14ac:dyDescent="0.25">
      <c r="A2407" s="196" t="s">
        <v>5711</v>
      </c>
      <c r="B2407" s="196" t="s">
        <v>4812</v>
      </c>
      <c r="C2407" s="197">
        <v>0</v>
      </c>
      <c r="D2407" s="197">
        <v>21320</v>
      </c>
      <c r="F2407" s="15"/>
    </row>
    <row r="2408" spans="1:6" hidden="1" outlineLevel="2" x14ac:dyDescent="0.25">
      <c r="A2408" s="196" t="s">
        <v>5712</v>
      </c>
      <c r="B2408" s="196" t="s">
        <v>3561</v>
      </c>
      <c r="C2408" s="198">
        <v>0</v>
      </c>
      <c r="D2408" s="198">
        <v>0</v>
      </c>
      <c r="F2408" s="15"/>
    </row>
    <row r="2409" spans="1:6" hidden="1" outlineLevel="2" x14ac:dyDescent="0.25">
      <c r="A2409" s="196" t="s">
        <v>2656</v>
      </c>
      <c r="B2409" s="196" t="s">
        <v>1954</v>
      </c>
      <c r="C2409" s="197">
        <v>0</v>
      </c>
      <c r="D2409" s="197">
        <v>24813</v>
      </c>
      <c r="F2409" s="15"/>
    </row>
    <row r="2410" spans="1:6" hidden="1" outlineLevel="2" x14ac:dyDescent="0.25">
      <c r="A2410" s="196" t="s">
        <v>2657</v>
      </c>
      <c r="B2410" s="196" t="s">
        <v>2658</v>
      </c>
      <c r="C2410" s="198">
        <v>0</v>
      </c>
      <c r="D2410" s="198">
        <v>0</v>
      </c>
      <c r="F2410" s="15"/>
    </row>
    <row r="2411" spans="1:6" hidden="1" outlineLevel="2" x14ac:dyDescent="0.25">
      <c r="A2411" s="196" t="s">
        <v>5713</v>
      </c>
      <c r="B2411" s="196" t="s">
        <v>1558</v>
      </c>
      <c r="C2411" s="197">
        <v>0</v>
      </c>
      <c r="D2411" s="197">
        <v>150</v>
      </c>
      <c r="F2411" s="15"/>
    </row>
    <row r="2412" spans="1:6" hidden="1" outlineLevel="2" x14ac:dyDescent="0.25">
      <c r="A2412" s="196" t="s">
        <v>5714</v>
      </c>
      <c r="B2412" s="196" t="s">
        <v>4816</v>
      </c>
      <c r="C2412" s="197">
        <v>0</v>
      </c>
      <c r="D2412" s="197">
        <v>2095</v>
      </c>
      <c r="F2412" s="15"/>
    </row>
    <row r="2413" spans="1:6" hidden="1" outlineLevel="2" x14ac:dyDescent="0.25">
      <c r="A2413" s="196" t="s">
        <v>5715</v>
      </c>
      <c r="B2413" s="196" t="s">
        <v>4818</v>
      </c>
      <c r="C2413" s="197">
        <v>0</v>
      </c>
      <c r="D2413" s="197">
        <v>819</v>
      </c>
      <c r="F2413" s="15"/>
    </row>
    <row r="2414" spans="1:6" hidden="1" outlineLevel="2" x14ac:dyDescent="0.25">
      <c r="A2414" s="196" t="s">
        <v>5716</v>
      </c>
      <c r="B2414" s="196" t="s">
        <v>1959</v>
      </c>
      <c r="C2414" s="197">
        <v>0</v>
      </c>
      <c r="D2414" s="197">
        <v>624</v>
      </c>
      <c r="F2414" s="15"/>
    </row>
    <row r="2415" spans="1:6" hidden="1" outlineLevel="2" x14ac:dyDescent="0.25">
      <c r="A2415" s="196" t="s">
        <v>2659</v>
      </c>
      <c r="B2415" s="196" t="s">
        <v>1961</v>
      </c>
      <c r="C2415" s="197">
        <v>0</v>
      </c>
      <c r="D2415" s="197">
        <v>455</v>
      </c>
      <c r="F2415" s="15"/>
    </row>
    <row r="2416" spans="1:6" hidden="1" outlineLevel="2" x14ac:dyDescent="0.25">
      <c r="A2416" s="196" t="s">
        <v>2660</v>
      </c>
      <c r="B2416" s="196" t="s">
        <v>1969</v>
      </c>
      <c r="C2416" s="197">
        <v>0</v>
      </c>
      <c r="D2416" s="197">
        <v>499</v>
      </c>
      <c r="F2416" s="15"/>
    </row>
    <row r="2417" spans="1:6" hidden="1" outlineLevel="2" x14ac:dyDescent="0.25">
      <c r="A2417" s="196" t="s">
        <v>5717</v>
      </c>
      <c r="B2417" s="196" t="s">
        <v>5718</v>
      </c>
      <c r="C2417" s="198">
        <v>0</v>
      </c>
      <c r="D2417" s="198">
        <v>0</v>
      </c>
      <c r="F2417" s="15"/>
    </row>
    <row r="2418" spans="1:6" hidden="1" outlineLevel="2" x14ac:dyDescent="0.25">
      <c r="A2418" s="196" t="s">
        <v>2661</v>
      </c>
      <c r="B2418" s="196" t="s">
        <v>1973</v>
      </c>
      <c r="C2418" s="198">
        <v>0</v>
      </c>
      <c r="D2418" s="198">
        <v>0</v>
      </c>
      <c r="F2418" s="15"/>
    </row>
    <row r="2419" spans="1:6" hidden="1" outlineLevel="2" x14ac:dyDescent="0.25">
      <c r="A2419" s="196" t="s">
        <v>2662</v>
      </c>
      <c r="B2419" s="196" t="s">
        <v>2663</v>
      </c>
      <c r="C2419" s="198">
        <v>0</v>
      </c>
      <c r="D2419" s="198">
        <v>0</v>
      </c>
      <c r="F2419" s="15"/>
    </row>
    <row r="2420" spans="1:6" hidden="1" outlineLevel="2" x14ac:dyDescent="0.25">
      <c r="A2420" s="196" t="s">
        <v>5719</v>
      </c>
      <c r="B2420" s="196" t="s">
        <v>4827</v>
      </c>
      <c r="C2420" s="197">
        <v>0</v>
      </c>
      <c r="D2420" s="197">
        <v>4473</v>
      </c>
      <c r="F2420" s="15"/>
    </row>
    <row r="2421" spans="1:6" hidden="1" outlineLevel="2" x14ac:dyDescent="0.25">
      <c r="A2421" s="196" t="s">
        <v>5720</v>
      </c>
      <c r="B2421" s="196" t="s">
        <v>1979</v>
      </c>
      <c r="C2421" s="197">
        <v>0</v>
      </c>
      <c r="D2421" s="197">
        <v>22165</v>
      </c>
      <c r="F2421" s="15"/>
    </row>
    <row r="2422" spans="1:6" hidden="1" outlineLevel="2" x14ac:dyDescent="0.25">
      <c r="A2422" s="196" t="s">
        <v>2664</v>
      </c>
      <c r="B2422" s="196" t="s">
        <v>1166</v>
      </c>
      <c r="C2422" s="197">
        <v>0</v>
      </c>
      <c r="D2422" s="197">
        <v>6191</v>
      </c>
      <c r="F2422" s="15"/>
    </row>
    <row r="2423" spans="1:6" hidden="1" outlineLevel="1" x14ac:dyDescent="0.25">
      <c r="A2423" s="196" t="s">
        <v>2665</v>
      </c>
      <c r="B2423" s="196" t="s">
        <v>4828</v>
      </c>
      <c r="C2423" s="197">
        <v>0</v>
      </c>
      <c r="D2423" s="197">
        <v>473171.42</v>
      </c>
      <c r="F2423" s="15"/>
    </row>
    <row r="2424" spans="1:6" hidden="1" outlineLevel="2" x14ac:dyDescent="0.25">
      <c r="A2424" s="196" t="s">
        <v>5721</v>
      </c>
      <c r="B2424" s="196" t="s">
        <v>4831</v>
      </c>
      <c r="C2424" s="197">
        <v>0</v>
      </c>
      <c r="D2424" s="197">
        <v>4356</v>
      </c>
      <c r="F2424" s="15"/>
    </row>
    <row r="2425" spans="1:6" hidden="1" outlineLevel="2" x14ac:dyDescent="0.25">
      <c r="A2425" s="196" t="s">
        <v>5722</v>
      </c>
      <c r="B2425" s="196" t="s">
        <v>4833</v>
      </c>
      <c r="C2425" s="197">
        <v>0</v>
      </c>
      <c r="D2425" s="197">
        <v>13150</v>
      </c>
      <c r="F2425" s="15"/>
    </row>
    <row r="2426" spans="1:6" hidden="1" outlineLevel="2" x14ac:dyDescent="0.25">
      <c r="A2426" s="196" t="s">
        <v>5723</v>
      </c>
      <c r="B2426" s="196" t="s">
        <v>4835</v>
      </c>
      <c r="C2426" s="197">
        <v>0</v>
      </c>
      <c r="D2426" s="197">
        <v>5050</v>
      </c>
      <c r="F2426" s="15"/>
    </row>
    <row r="2427" spans="1:6" hidden="1" outlineLevel="2" x14ac:dyDescent="0.25">
      <c r="A2427" s="196" t="s">
        <v>5724</v>
      </c>
      <c r="B2427" s="196" t="s">
        <v>4837</v>
      </c>
      <c r="C2427" s="197">
        <v>0</v>
      </c>
      <c r="D2427" s="197">
        <v>1707.48</v>
      </c>
      <c r="F2427" s="15"/>
    </row>
    <row r="2428" spans="1:6" hidden="1" outlineLevel="2" x14ac:dyDescent="0.25">
      <c r="A2428" s="196" t="s">
        <v>5725</v>
      </c>
      <c r="B2428" s="196" t="s">
        <v>4839</v>
      </c>
      <c r="C2428" s="197">
        <v>0</v>
      </c>
      <c r="D2428" s="197">
        <v>937.44</v>
      </c>
      <c r="F2428" s="15"/>
    </row>
    <row r="2429" spans="1:6" hidden="1" outlineLevel="2" x14ac:dyDescent="0.25">
      <c r="A2429" s="196" t="s">
        <v>5726</v>
      </c>
      <c r="B2429" s="196" t="s">
        <v>4841</v>
      </c>
      <c r="C2429" s="197">
        <v>0</v>
      </c>
      <c r="D2429" s="197">
        <v>1620</v>
      </c>
      <c r="F2429" s="15"/>
    </row>
    <row r="2430" spans="1:6" hidden="1" outlineLevel="2" x14ac:dyDescent="0.25">
      <c r="A2430" s="196" t="s">
        <v>5727</v>
      </c>
      <c r="B2430" s="196" t="s">
        <v>4843</v>
      </c>
      <c r="C2430" s="197">
        <v>0</v>
      </c>
      <c r="D2430" s="197">
        <v>1680</v>
      </c>
      <c r="F2430" s="15"/>
    </row>
    <row r="2431" spans="1:6" hidden="1" outlineLevel="2" x14ac:dyDescent="0.25">
      <c r="A2431" s="196" t="s">
        <v>5728</v>
      </c>
      <c r="B2431" s="196" t="s">
        <v>4847</v>
      </c>
      <c r="C2431" s="197">
        <v>0</v>
      </c>
      <c r="D2431" s="197">
        <v>4392.45</v>
      </c>
      <c r="F2431" s="15"/>
    </row>
    <row r="2432" spans="1:6" hidden="1" outlineLevel="2" x14ac:dyDescent="0.25">
      <c r="A2432" s="196" t="s">
        <v>5729</v>
      </c>
      <c r="B2432" s="196" t="s">
        <v>4850</v>
      </c>
      <c r="C2432" s="197">
        <v>0</v>
      </c>
      <c r="D2432" s="197">
        <v>660</v>
      </c>
      <c r="F2432" s="15"/>
    </row>
    <row r="2433" spans="1:6" hidden="1" outlineLevel="2" x14ac:dyDescent="0.25">
      <c r="A2433" s="196" t="s">
        <v>5730</v>
      </c>
      <c r="B2433" s="196" t="s">
        <v>4852</v>
      </c>
      <c r="C2433" s="197">
        <v>0</v>
      </c>
      <c r="D2433" s="197">
        <v>8060</v>
      </c>
      <c r="F2433" s="15"/>
    </row>
    <row r="2434" spans="1:6" hidden="1" outlineLevel="2" x14ac:dyDescent="0.25">
      <c r="A2434" s="196" t="s">
        <v>5731</v>
      </c>
      <c r="B2434" s="196" t="s">
        <v>4854</v>
      </c>
      <c r="C2434" s="197">
        <v>0</v>
      </c>
      <c r="D2434" s="197">
        <v>6502.51</v>
      </c>
      <c r="F2434" s="15"/>
    </row>
    <row r="2435" spans="1:6" hidden="1" outlineLevel="2" x14ac:dyDescent="0.25">
      <c r="A2435" s="196" t="s">
        <v>5732</v>
      </c>
      <c r="B2435" s="196" t="s">
        <v>4856</v>
      </c>
      <c r="C2435" s="197">
        <v>0</v>
      </c>
      <c r="D2435" s="197">
        <v>60</v>
      </c>
      <c r="F2435" s="15"/>
    </row>
    <row r="2436" spans="1:6" hidden="1" outlineLevel="2" x14ac:dyDescent="0.25">
      <c r="A2436" s="196" t="s">
        <v>5733</v>
      </c>
      <c r="B2436" s="196" t="s">
        <v>4858</v>
      </c>
      <c r="C2436" s="197">
        <v>0</v>
      </c>
      <c r="D2436" s="197">
        <v>5204.87</v>
      </c>
      <c r="F2436" s="15"/>
    </row>
    <row r="2437" spans="1:6" hidden="1" outlineLevel="2" x14ac:dyDescent="0.25">
      <c r="A2437" s="196" t="s">
        <v>5734</v>
      </c>
      <c r="B2437" s="196" t="s">
        <v>4860</v>
      </c>
      <c r="C2437" s="197">
        <v>0</v>
      </c>
      <c r="D2437" s="197">
        <v>7976.99</v>
      </c>
      <c r="F2437" s="15"/>
    </row>
    <row r="2438" spans="1:6" hidden="1" outlineLevel="2" x14ac:dyDescent="0.25">
      <c r="A2438" s="196" t="s">
        <v>5735</v>
      </c>
      <c r="B2438" s="196" t="s">
        <v>4862</v>
      </c>
      <c r="C2438" s="197">
        <v>0</v>
      </c>
      <c r="D2438" s="197">
        <v>1677.54</v>
      </c>
      <c r="F2438" s="15"/>
    </row>
    <row r="2439" spans="1:6" hidden="1" outlineLevel="2" x14ac:dyDescent="0.25">
      <c r="A2439" s="196" t="s">
        <v>5736</v>
      </c>
      <c r="B2439" s="196" t="s">
        <v>4864</v>
      </c>
      <c r="C2439" s="197">
        <v>0</v>
      </c>
      <c r="D2439" s="197">
        <v>267.83999999999997</v>
      </c>
      <c r="F2439" s="15"/>
    </row>
    <row r="2440" spans="1:6" hidden="1" outlineLevel="2" x14ac:dyDescent="0.25">
      <c r="A2440" s="196" t="s">
        <v>5737</v>
      </c>
      <c r="B2440" s="196" t="s">
        <v>4866</v>
      </c>
      <c r="C2440" s="197">
        <v>0</v>
      </c>
      <c r="D2440" s="197">
        <v>736.56</v>
      </c>
      <c r="F2440" s="15"/>
    </row>
    <row r="2441" spans="1:6" hidden="1" outlineLevel="2" x14ac:dyDescent="0.25">
      <c r="A2441" s="196" t="s">
        <v>5738</v>
      </c>
      <c r="B2441" s="196" t="s">
        <v>4868</v>
      </c>
      <c r="C2441" s="197">
        <v>0</v>
      </c>
      <c r="D2441" s="197">
        <v>660</v>
      </c>
      <c r="F2441" s="15"/>
    </row>
    <row r="2442" spans="1:6" hidden="1" outlineLevel="2" x14ac:dyDescent="0.25">
      <c r="A2442" s="196" t="s">
        <v>5739</v>
      </c>
      <c r="B2442" s="196" t="s">
        <v>4872</v>
      </c>
      <c r="C2442" s="197">
        <v>0</v>
      </c>
      <c r="D2442" s="197">
        <v>9488</v>
      </c>
      <c r="F2442" s="15"/>
    </row>
    <row r="2443" spans="1:6" hidden="1" outlineLevel="2" x14ac:dyDescent="0.25">
      <c r="A2443" s="196" t="s">
        <v>5740</v>
      </c>
      <c r="B2443" s="196" t="s">
        <v>4874</v>
      </c>
      <c r="C2443" s="197">
        <v>0</v>
      </c>
      <c r="D2443" s="197">
        <v>401.76</v>
      </c>
      <c r="F2443" s="15"/>
    </row>
    <row r="2444" spans="1:6" hidden="1" outlineLevel="2" x14ac:dyDescent="0.25">
      <c r="A2444" s="196" t="s">
        <v>5741</v>
      </c>
      <c r="B2444" s="196" t="s">
        <v>4876</v>
      </c>
      <c r="C2444" s="197">
        <v>0</v>
      </c>
      <c r="D2444" s="197">
        <v>13424</v>
      </c>
      <c r="F2444" s="15"/>
    </row>
    <row r="2445" spans="1:6" hidden="1" outlineLevel="2" x14ac:dyDescent="0.25">
      <c r="A2445" s="196" t="s">
        <v>5742</v>
      </c>
      <c r="B2445" s="196" t="s">
        <v>4880</v>
      </c>
      <c r="C2445" s="197">
        <v>0</v>
      </c>
      <c r="D2445" s="197">
        <v>736.56</v>
      </c>
      <c r="F2445" s="15"/>
    </row>
    <row r="2446" spans="1:6" hidden="1" outlineLevel="2" x14ac:dyDescent="0.25">
      <c r="A2446" s="196" t="s">
        <v>5743</v>
      </c>
      <c r="B2446" s="196" t="s">
        <v>4882</v>
      </c>
      <c r="C2446" s="197">
        <v>0</v>
      </c>
      <c r="D2446" s="197">
        <v>660</v>
      </c>
      <c r="F2446" s="15"/>
    </row>
    <row r="2447" spans="1:6" hidden="1" outlineLevel="2" x14ac:dyDescent="0.25">
      <c r="A2447" s="196" t="s">
        <v>5744</v>
      </c>
      <c r="B2447" s="196" t="s">
        <v>4888</v>
      </c>
      <c r="C2447" s="197">
        <v>0</v>
      </c>
      <c r="D2447" s="197">
        <v>736.56</v>
      </c>
      <c r="F2447" s="15"/>
    </row>
    <row r="2448" spans="1:6" hidden="1" outlineLevel="2" x14ac:dyDescent="0.25">
      <c r="A2448" s="196" t="s">
        <v>5745</v>
      </c>
      <c r="B2448" s="196" t="s">
        <v>4890</v>
      </c>
      <c r="C2448" s="197">
        <v>0</v>
      </c>
      <c r="D2448" s="197">
        <v>6057.49</v>
      </c>
      <c r="F2448" s="15"/>
    </row>
    <row r="2449" spans="1:6" hidden="1" outlineLevel="2" x14ac:dyDescent="0.25">
      <c r="A2449" s="196" t="s">
        <v>5746</v>
      </c>
      <c r="B2449" s="196" t="s">
        <v>4892</v>
      </c>
      <c r="C2449" s="197">
        <v>0</v>
      </c>
      <c r="D2449" s="197">
        <v>736.56</v>
      </c>
      <c r="F2449" s="15"/>
    </row>
    <row r="2450" spans="1:6" hidden="1" outlineLevel="2" x14ac:dyDescent="0.25">
      <c r="A2450" s="196" t="s">
        <v>5747</v>
      </c>
      <c r="B2450" s="196" t="s">
        <v>4894</v>
      </c>
      <c r="C2450" s="197">
        <v>0</v>
      </c>
      <c r="D2450" s="197">
        <v>1674</v>
      </c>
      <c r="F2450" s="15"/>
    </row>
    <row r="2451" spans="1:6" hidden="1" outlineLevel="2" x14ac:dyDescent="0.25">
      <c r="A2451" s="196" t="s">
        <v>5748</v>
      </c>
      <c r="B2451" s="196" t="s">
        <v>4898</v>
      </c>
      <c r="C2451" s="197">
        <v>0</v>
      </c>
      <c r="D2451" s="197">
        <v>2148</v>
      </c>
      <c r="F2451" s="15"/>
    </row>
    <row r="2452" spans="1:6" hidden="1" outlineLevel="2" x14ac:dyDescent="0.25">
      <c r="A2452" s="196" t="s">
        <v>5749</v>
      </c>
      <c r="B2452" s="196" t="s">
        <v>4900</v>
      </c>
      <c r="C2452" s="197">
        <v>0</v>
      </c>
      <c r="D2452" s="197">
        <v>736.56</v>
      </c>
      <c r="F2452" s="15"/>
    </row>
    <row r="2453" spans="1:6" hidden="1" outlineLevel="2" x14ac:dyDescent="0.25">
      <c r="A2453" s="196" t="s">
        <v>5750</v>
      </c>
      <c r="B2453" s="196" t="s">
        <v>4903</v>
      </c>
      <c r="C2453" s="197">
        <v>0</v>
      </c>
      <c r="D2453" s="197">
        <v>736.56</v>
      </c>
      <c r="F2453" s="15"/>
    </row>
    <row r="2454" spans="1:6" hidden="1" outlineLevel="2" x14ac:dyDescent="0.25">
      <c r="A2454" s="196" t="s">
        <v>5751</v>
      </c>
      <c r="B2454" s="196" t="s">
        <v>4905</v>
      </c>
      <c r="C2454" s="197">
        <v>0</v>
      </c>
      <c r="D2454" s="197">
        <v>9916</v>
      </c>
      <c r="F2454" s="15"/>
    </row>
    <row r="2455" spans="1:6" hidden="1" outlineLevel="2" x14ac:dyDescent="0.25">
      <c r="A2455" s="196" t="s">
        <v>2667</v>
      </c>
      <c r="B2455" s="196" t="s">
        <v>1690</v>
      </c>
      <c r="C2455" s="197">
        <v>0</v>
      </c>
      <c r="D2455" s="197">
        <v>0</v>
      </c>
      <c r="F2455" s="15"/>
    </row>
    <row r="2456" spans="1:6" hidden="1" outlineLevel="2" x14ac:dyDescent="0.25">
      <c r="A2456" s="196" t="s">
        <v>5752</v>
      </c>
      <c r="B2456" s="196" t="s">
        <v>4909</v>
      </c>
      <c r="C2456" s="197">
        <v>0</v>
      </c>
      <c r="D2456" s="197">
        <v>14634.78</v>
      </c>
      <c r="F2456" s="15"/>
    </row>
    <row r="2457" spans="1:6" hidden="1" outlineLevel="2" x14ac:dyDescent="0.25">
      <c r="A2457" s="196" t="s">
        <v>5753</v>
      </c>
      <c r="B2457" s="196" t="s">
        <v>4911</v>
      </c>
      <c r="C2457" s="197">
        <v>0</v>
      </c>
      <c r="D2457" s="197">
        <v>340</v>
      </c>
      <c r="F2457" s="15"/>
    </row>
    <row r="2458" spans="1:6" hidden="1" outlineLevel="2" x14ac:dyDescent="0.25">
      <c r="A2458" s="196" t="s">
        <v>5754</v>
      </c>
      <c r="B2458" s="196" t="s">
        <v>4913</v>
      </c>
      <c r="C2458" s="197">
        <v>0</v>
      </c>
      <c r="D2458" s="197">
        <v>1927.31</v>
      </c>
      <c r="F2458" s="15"/>
    </row>
    <row r="2459" spans="1:6" hidden="1" outlineLevel="2" x14ac:dyDescent="0.25">
      <c r="A2459" s="196" t="s">
        <v>5755</v>
      </c>
      <c r="B2459" s="196" t="s">
        <v>4917</v>
      </c>
      <c r="C2459" s="197">
        <v>0</v>
      </c>
      <c r="D2459" s="197">
        <v>488.82</v>
      </c>
      <c r="F2459" s="15"/>
    </row>
    <row r="2460" spans="1:6" hidden="1" outlineLevel="2" x14ac:dyDescent="0.25">
      <c r="A2460" s="196" t="s">
        <v>5756</v>
      </c>
      <c r="B2460" s="196" t="s">
        <v>4923</v>
      </c>
      <c r="C2460" s="197">
        <v>0</v>
      </c>
      <c r="D2460" s="197">
        <v>1473.12</v>
      </c>
      <c r="F2460" s="15"/>
    </row>
    <row r="2461" spans="1:6" hidden="1" outlineLevel="2" x14ac:dyDescent="0.25">
      <c r="A2461" s="196" t="s">
        <v>5757</v>
      </c>
      <c r="B2461" s="196" t="s">
        <v>4927</v>
      </c>
      <c r="C2461" s="197">
        <v>0</v>
      </c>
      <c r="D2461" s="197">
        <v>733.92</v>
      </c>
      <c r="F2461" s="15"/>
    </row>
    <row r="2462" spans="1:6" hidden="1" outlineLevel="2" x14ac:dyDescent="0.25">
      <c r="A2462" s="196" t="s">
        <v>5758</v>
      </c>
      <c r="B2462" s="196" t="s">
        <v>4929</v>
      </c>
      <c r="C2462" s="197">
        <v>0</v>
      </c>
      <c r="D2462" s="197">
        <v>11899.77</v>
      </c>
      <c r="F2462" s="15"/>
    </row>
    <row r="2463" spans="1:6" hidden="1" outlineLevel="2" x14ac:dyDescent="0.25">
      <c r="A2463" s="196" t="s">
        <v>5759</v>
      </c>
      <c r="B2463" s="196" t="s">
        <v>4931</v>
      </c>
      <c r="C2463" s="197">
        <v>0</v>
      </c>
      <c r="D2463" s="197">
        <v>2068.58</v>
      </c>
      <c r="F2463" s="15"/>
    </row>
    <row r="2464" spans="1:6" hidden="1" outlineLevel="2" x14ac:dyDescent="0.25">
      <c r="A2464" s="196" t="s">
        <v>5760</v>
      </c>
      <c r="B2464" s="196" t="s">
        <v>4933</v>
      </c>
      <c r="C2464" s="197">
        <v>0</v>
      </c>
      <c r="D2464" s="197">
        <v>736.56</v>
      </c>
      <c r="F2464" s="15"/>
    </row>
    <row r="2465" spans="1:6" hidden="1" outlineLevel="2" x14ac:dyDescent="0.25">
      <c r="A2465" s="196" t="s">
        <v>5761</v>
      </c>
      <c r="B2465" s="196" t="s">
        <v>4937</v>
      </c>
      <c r="C2465" s="197">
        <v>0</v>
      </c>
      <c r="D2465" s="197">
        <v>133.91999999999999</v>
      </c>
      <c r="F2465" s="15"/>
    </row>
    <row r="2466" spans="1:6" hidden="1" outlineLevel="2" x14ac:dyDescent="0.25">
      <c r="A2466" s="196" t="s">
        <v>5762</v>
      </c>
      <c r="B2466" s="196" t="s">
        <v>4939</v>
      </c>
      <c r="C2466" s="197">
        <v>0</v>
      </c>
      <c r="D2466" s="197">
        <v>550</v>
      </c>
      <c r="F2466" s="15"/>
    </row>
    <row r="2467" spans="1:6" hidden="1" outlineLevel="2" x14ac:dyDescent="0.25">
      <c r="A2467" s="196" t="s">
        <v>5763</v>
      </c>
      <c r="B2467" s="196" t="s">
        <v>4942</v>
      </c>
      <c r="C2467" s="197">
        <v>0</v>
      </c>
      <c r="D2467" s="197">
        <v>10490.4</v>
      </c>
      <c r="F2467" s="15"/>
    </row>
    <row r="2468" spans="1:6" hidden="1" outlineLevel="2" x14ac:dyDescent="0.25">
      <c r="A2468" s="196" t="s">
        <v>5764</v>
      </c>
      <c r="B2468" s="196" t="s">
        <v>4944</v>
      </c>
      <c r="C2468" s="197">
        <v>0</v>
      </c>
      <c r="D2468" s="197">
        <v>720</v>
      </c>
      <c r="F2468" s="15"/>
    </row>
    <row r="2469" spans="1:6" hidden="1" outlineLevel="2" x14ac:dyDescent="0.25">
      <c r="A2469" s="196" t="s">
        <v>5765</v>
      </c>
      <c r="B2469" s="196" t="s">
        <v>4946</v>
      </c>
      <c r="C2469" s="197">
        <v>0</v>
      </c>
      <c r="D2469" s="197">
        <v>2013.22</v>
      </c>
      <c r="F2469" s="15"/>
    </row>
    <row r="2470" spans="1:6" hidden="1" outlineLevel="2" x14ac:dyDescent="0.25">
      <c r="A2470" s="196" t="s">
        <v>5766</v>
      </c>
      <c r="B2470" s="196" t="s">
        <v>4949</v>
      </c>
      <c r="C2470" s="197">
        <v>0</v>
      </c>
      <c r="D2470" s="197">
        <v>4236.79</v>
      </c>
      <c r="F2470" s="15"/>
    </row>
    <row r="2471" spans="1:6" hidden="1" outlineLevel="2" x14ac:dyDescent="0.25">
      <c r="A2471" s="196" t="s">
        <v>5767</v>
      </c>
      <c r="B2471" s="196" t="s">
        <v>4951</v>
      </c>
      <c r="C2471" s="197">
        <v>0</v>
      </c>
      <c r="D2471" s="197">
        <v>736.56</v>
      </c>
      <c r="F2471" s="15"/>
    </row>
    <row r="2472" spans="1:6" hidden="1" outlineLevel="2" x14ac:dyDescent="0.25">
      <c r="A2472" s="196" t="s">
        <v>5768</v>
      </c>
      <c r="B2472" s="196" t="s">
        <v>4953</v>
      </c>
      <c r="C2472" s="197">
        <v>0</v>
      </c>
      <c r="D2472" s="197">
        <v>7767.36</v>
      </c>
      <c r="F2472" s="15"/>
    </row>
    <row r="2473" spans="1:6" hidden="1" outlineLevel="2" x14ac:dyDescent="0.25">
      <c r="A2473" s="196" t="s">
        <v>5769</v>
      </c>
      <c r="B2473" s="196" t="s">
        <v>4955</v>
      </c>
      <c r="C2473" s="197">
        <v>0</v>
      </c>
      <c r="D2473" s="197">
        <v>1459.72</v>
      </c>
      <c r="F2473" s="15"/>
    </row>
    <row r="2474" spans="1:6" hidden="1" outlineLevel="2" x14ac:dyDescent="0.25">
      <c r="A2474" s="196" t="s">
        <v>5770</v>
      </c>
      <c r="B2474" s="196" t="s">
        <v>4957</v>
      </c>
      <c r="C2474" s="197">
        <v>0</v>
      </c>
      <c r="D2474" s="197">
        <v>3928.21</v>
      </c>
      <c r="F2474" s="15"/>
    </row>
    <row r="2475" spans="1:6" hidden="1" outlineLevel="2" x14ac:dyDescent="0.25">
      <c r="A2475" s="196" t="s">
        <v>5771</v>
      </c>
      <c r="B2475" s="196" t="s">
        <v>4959</v>
      </c>
      <c r="C2475" s="197">
        <v>0</v>
      </c>
      <c r="D2475" s="197">
        <v>660</v>
      </c>
      <c r="F2475" s="15"/>
    </row>
    <row r="2476" spans="1:6" hidden="1" outlineLevel="2" x14ac:dyDescent="0.25">
      <c r="A2476" s="196" t="s">
        <v>5772</v>
      </c>
      <c r="B2476" s="196" t="s">
        <v>4961</v>
      </c>
      <c r="C2476" s="197">
        <v>0</v>
      </c>
      <c r="D2476" s="197">
        <v>1232</v>
      </c>
      <c r="F2476" s="15"/>
    </row>
    <row r="2477" spans="1:6" hidden="1" outlineLevel="2" x14ac:dyDescent="0.25">
      <c r="A2477" s="196" t="s">
        <v>5773</v>
      </c>
      <c r="B2477" s="196" t="s">
        <v>4967</v>
      </c>
      <c r="C2477" s="197">
        <v>0</v>
      </c>
      <c r="D2477" s="197">
        <v>78</v>
      </c>
      <c r="F2477" s="15"/>
    </row>
    <row r="2478" spans="1:6" hidden="1" outlineLevel="2" x14ac:dyDescent="0.25">
      <c r="A2478" s="196" t="s">
        <v>5774</v>
      </c>
      <c r="B2478" s="196" t="s">
        <v>4969</v>
      </c>
      <c r="C2478" s="197">
        <v>0</v>
      </c>
      <c r="D2478" s="197">
        <v>2452</v>
      </c>
      <c r="F2478" s="15"/>
    </row>
    <row r="2479" spans="1:6" hidden="1" outlineLevel="2" x14ac:dyDescent="0.25">
      <c r="A2479" s="196" t="s">
        <v>5775</v>
      </c>
      <c r="B2479" s="196" t="s">
        <v>4971</v>
      </c>
      <c r="C2479" s="197">
        <v>0</v>
      </c>
      <c r="D2479" s="197">
        <v>1260.8</v>
      </c>
      <c r="F2479" s="15"/>
    </row>
    <row r="2480" spans="1:6" hidden="1" outlineLevel="2" x14ac:dyDescent="0.25">
      <c r="A2480" s="196" t="s">
        <v>5776</v>
      </c>
      <c r="B2480" s="196" t="s">
        <v>4973</v>
      </c>
      <c r="C2480" s="197">
        <v>0</v>
      </c>
      <c r="D2480" s="197">
        <v>3222.93</v>
      </c>
      <c r="F2480" s="15"/>
    </row>
    <row r="2481" spans="1:6" hidden="1" outlineLevel="2" x14ac:dyDescent="0.25">
      <c r="A2481" s="196" t="s">
        <v>5777</v>
      </c>
      <c r="B2481" s="196" t="s">
        <v>4975</v>
      </c>
      <c r="C2481" s="197">
        <v>0</v>
      </c>
      <c r="D2481" s="197">
        <v>60</v>
      </c>
      <c r="F2481" s="15"/>
    </row>
    <row r="2482" spans="1:6" hidden="1" outlineLevel="2" x14ac:dyDescent="0.25">
      <c r="A2482" s="196" t="s">
        <v>5778</v>
      </c>
      <c r="B2482" s="196" t="s">
        <v>4977</v>
      </c>
      <c r="C2482" s="197">
        <v>0</v>
      </c>
      <c r="D2482" s="197">
        <v>577.84</v>
      </c>
      <c r="F2482" s="15"/>
    </row>
    <row r="2483" spans="1:6" hidden="1" outlineLevel="2" x14ac:dyDescent="0.25">
      <c r="A2483" s="196" t="s">
        <v>5779</v>
      </c>
      <c r="B2483" s="196" t="s">
        <v>4979</v>
      </c>
      <c r="C2483" s="197">
        <v>0</v>
      </c>
      <c r="D2483" s="197">
        <v>1906.1</v>
      </c>
      <c r="F2483" s="15"/>
    </row>
    <row r="2484" spans="1:6" hidden="1" outlineLevel="2" x14ac:dyDescent="0.25">
      <c r="A2484" s="196" t="s">
        <v>5780</v>
      </c>
      <c r="B2484" s="196" t="s">
        <v>4983</v>
      </c>
      <c r="C2484" s="197">
        <v>0</v>
      </c>
      <c r="D2484" s="197">
        <v>1374.89</v>
      </c>
      <c r="F2484" s="15"/>
    </row>
    <row r="2485" spans="1:6" hidden="1" outlineLevel="2" x14ac:dyDescent="0.25">
      <c r="A2485" s="196" t="s">
        <v>5781</v>
      </c>
      <c r="B2485" s="196" t="s">
        <v>4987</v>
      </c>
      <c r="C2485" s="197">
        <v>0</v>
      </c>
      <c r="D2485" s="197">
        <v>5026.3599999999997</v>
      </c>
      <c r="F2485" s="15"/>
    </row>
    <row r="2486" spans="1:6" hidden="1" outlineLevel="2" x14ac:dyDescent="0.25">
      <c r="A2486" s="196" t="s">
        <v>5782</v>
      </c>
      <c r="B2486" s="196" t="s">
        <v>4989</v>
      </c>
      <c r="C2486" s="197">
        <v>0</v>
      </c>
      <c r="D2486" s="197">
        <v>1026.71</v>
      </c>
      <c r="F2486" s="15"/>
    </row>
    <row r="2487" spans="1:6" hidden="1" outlineLevel="2" x14ac:dyDescent="0.25">
      <c r="A2487" s="196" t="s">
        <v>5783</v>
      </c>
      <c r="B2487" s="196" t="s">
        <v>4991</v>
      </c>
      <c r="C2487" s="197">
        <v>0</v>
      </c>
      <c r="D2487" s="197">
        <v>736.56</v>
      </c>
      <c r="F2487" s="15"/>
    </row>
    <row r="2488" spans="1:6" hidden="1" outlineLevel="2" x14ac:dyDescent="0.25">
      <c r="A2488" s="196" t="s">
        <v>5784</v>
      </c>
      <c r="B2488" s="196" t="s">
        <v>4993</v>
      </c>
      <c r="C2488" s="197">
        <v>0</v>
      </c>
      <c r="D2488" s="197">
        <v>1825.3</v>
      </c>
      <c r="F2488" s="15"/>
    </row>
    <row r="2489" spans="1:6" hidden="1" outlineLevel="2" x14ac:dyDescent="0.25">
      <c r="A2489" s="196" t="s">
        <v>5785</v>
      </c>
      <c r="B2489" s="196" t="s">
        <v>4995</v>
      </c>
      <c r="C2489" s="197">
        <v>0</v>
      </c>
      <c r="D2489" s="197">
        <v>736.56</v>
      </c>
      <c r="F2489" s="15"/>
    </row>
    <row r="2490" spans="1:6" hidden="1" outlineLevel="2" x14ac:dyDescent="0.25">
      <c r="A2490" s="196" t="s">
        <v>5786</v>
      </c>
      <c r="B2490" s="196" t="s">
        <v>4997</v>
      </c>
      <c r="C2490" s="197">
        <v>0</v>
      </c>
      <c r="D2490" s="197">
        <v>1259.96</v>
      </c>
      <c r="F2490" s="15"/>
    </row>
    <row r="2491" spans="1:6" hidden="1" outlineLevel="2" x14ac:dyDescent="0.25">
      <c r="A2491" s="196" t="s">
        <v>5787</v>
      </c>
      <c r="B2491" s="196" t="s">
        <v>4999</v>
      </c>
      <c r="C2491" s="197">
        <v>0</v>
      </c>
      <c r="D2491" s="197">
        <v>1412.39</v>
      </c>
      <c r="F2491" s="15"/>
    </row>
    <row r="2492" spans="1:6" hidden="1" outlineLevel="2" x14ac:dyDescent="0.25">
      <c r="A2492" s="196" t="s">
        <v>5788</v>
      </c>
      <c r="B2492" s="196" t="s">
        <v>5001</v>
      </c>
      <c r="C2492" s="197">
        <v>0</v>
      </c>
      <c r="D2492" s="197">
        <v>736.56</v>
      </c>
      <c r="F2492" s="15"/>
    </row>
    <row r="2493" spans="1:6" hidden="1" outlineLevel="2" x14ac:dyDescent="0.25">
      <c r="A2493" s="196" t="s">
        <v>5789</v>
      </c>
      <c r="B2493" s="196" t="s">
        <v>5003</v>
      </c>
      <c r="C2493" s="197">
        <v>0</v>
      </c>
      <c r="D2493" s="197">
        <v>17190.32</v>
      </c>
      <c r="F2493" s="15"/>
    </row>
    <row r="2494" spans="1:6" hidden="1" outlineLevel="2" x14ac:dyDescent="0.25">
      <c r="A2494" s="196" t="s">
        <v>5790</v>
      </c>
      <c r="B2494" s="196" t="s">
        <v>5005</v>
      </c>
      <c r="C2494" s="197">
        <v>0</v>
      </c>
      <c r="D2494" s="197">
        <v>11173.06</v>
      </c>
      <c r="F2494" s="15"/>
    </row>
    <row r="2495" spans="1:6" hidden="1" outlineLevel="2" x14ac:dyDescent="0.25">
      <c r="A2495" s="196" t="s">
        <v>5791</v>
      </c>
      <c r="B2495" s="196" t="s">
        <v>5007</v>
      </c>
      <c r="C2495" s="197">
        <v>0</v>
      </c>
      <c r="D2495" s="197">
        <v>1462.39</v>
      </c>
      <c r="F2495" s="15"/>
    </row>
    <row r="2496" spans="1:6" hidden="1" outlineLevel="2" x14ac:dyDescent="0.25">
      <c r="A2496" s="196" t="s">
        <v>5792</v>
      </c>
      <c r="B2496" s="196" t="s">
        <v>5009</v>
      </c>
      <c r="C2496" s="197">
        <v>0</v>
      </c>
      <c r="D2496" s="197">
        <v>1276.6600000000001</v>
      </c>
      <c r="F2496" s="15"/>
    </row>
    <row r="2497" spans="1:6" hidden="1" outlineLevel="2" x14ac:dyDescent="0.25">
      <c r="A2497" s="196" t="s">
        <v>5793</v>
      </c>
      <c r="B2497" s="196" t="s">
        <v>5011</v>
      </c>
      <c r="C2497" s="197">
        <v>0</v>
      </c>
      <c r="D2497" s="197">
        <v>852.62</v>
      </c>
      <c r="F2497" s="15"/>
    </row>
    <row r="2498" spans="1:6" hidden="1" outlineLevel="2" x14ac:dyDescent="0.25">
      <c r="A2498" s="196" t="s">
        <v>5794</v>
      </c>
      <c r="B2498" s="196" t="s">
        <v>5013</v>
      </c>
      <c r="C2498" s="197">
        <v>0</v>
      </c>
      <c r="D2498" s="197">
        <v>5606.63</v>
      </c>
      <c r="F2498" s="15"/>
    </row>
    <row r="2499" spans="1:6" hidden="1" outlineLevel="2" x14ac:dyDescent="0.25">
      <c r="A2499" s="196" t="s">
        <v>5795</v>
      </c>
      <c r="B2499" s="196" t="s">
        <v>5015</v>
      </c>
      <c r="C2499" s="197">
        <v>0</v>
      </c>
      <c r="D2499" s="197">
        <v>8387.66</v>
      </c>
      <c r="F2499" s="15"/>
    </row>
    <row r="2500" spans="1:6" hidden="1" outlineLevel="2" x14ac:dyDescent="0.25">
      <c r="A2500" s="196" t="s">
        <v>5796</v>
      </c>
      <c r="B2500" s="196" t="s">
        <v>5017</v>
      </c>
      <c r="C2500" s="197">
        <v>0</v>
      </c>
      <c r="D2500" s="197">
        <v>2013.22</v>
      </c>
      <c r="F2500" s="15"/>
    </row>
    <row r="2501" spans="1:6" hidden="1" outlineLevel="2" x14ac:dyDescent="0.25">
      <c r="A2501" s="196" t="s">
        <v>5797</v>
      </c>
      <c r="B2501" s="196" t="s">
        <v>5019</v>
      </c>
      <c r="C2501" s="197">
        <v>0</v>
      </c>
      <c r="D2501" s="197">
        <v>1182.96</v>
      </c>
      <c r="F2501" s="15"/>
    </row>
    <row r="2502" spans="1:6" hidden="1" outlineLevel="2" x14ac:dyDescent="0.25">
      <c r="A2502" s="196" t="s">
        <v>5798</v>
      </c>
      <c r="B2502" s="196" t="s">
        <v>5021</v>
      </c>
      <c r="C2502" s="197">
        <v>0</v>
      </c>
      <c r="D2502" s="197">
        <v>133.91999999999999</v>
      </c>
      <c r="F2502" s="15"/>
    </row>
    <row r="2503" spans="1:6" hidden="1" outlineLevel="2" x14ac:dyDescent="0.25">
      <c r="A2503" s="196" t="s">
        <v>5799</v>
      </c>
      <c r="B2503" s="196" t="s">
        <v>5023</v>
      </c>
      <c r="C2503" s="197">
        <v>0</v>
      </c>
      <c r="D2503" s="197">
        <v>360</v>
      </c>
      <c r="F2503" s="15"/>
    </row>
    <row r="2504" spans="1:6" hidden="1" outlineLevel="2" x14ac:dyDescent="0.25">
      <c r="A2504" s="196" t="s">
        <v>5800</v>
      </c>
      <c r="B2504" s="196" t="s">
        <v>5025</v>
      </c>
      <c r="C2504" s="197">
        <v>0</v>
      </c>
      <c r="D2504" s="197">
        <v>11771.45</v>
      </c>
      <c r="F2504" s="15"/>
    </row>
    <row r="2505" spans="1:6" hidden="1" outlineLevel="2" x14ac:dyDescent="0.25">
      <c r="A2505" s="196" t="s">
        <v>5801</v>
      </c>
      <c r="B2505" s="196" t="s">
        <v>5027</v>
      </c>
      <c r="C2505" s="197">
        <v>0</v>
      </c>
      <c r="D2505" s="197">
        <v>12416</v>
      </c>
      <c r="F2505" s="15"/>
    </row>
    <row r="2506" spans="1:6" hidden="1" outlineLevel="2" x14ac:dyDescent="0.25">
      <c r="A2506" s="196" t="s">
        <v>5802</v>
      </c>
      <c r="B2506" s="196" t="s">
        <v>5029</v>
      </c>
      <c r="C2506" s="197">
        <v>0</v>
      </c>
      <c r="D2506" s="197">
        <v>5700</v>
      </c>
      <c r="F2506" s="15"/>
    </row>
    <row r="2507" spans="1:6" hidden="1" outlineLevel="2" x14ac:dyDescent="0.25">
      <c r="A2507" s="196" t="s">
        <v>5803</v>
      </c>
      <c r="B2507" s="196" t="s">
        <v>5033</v>
      </c>
      <c r="C2507" s="197">
        <v>0</v>
      </c>
      <c r="D2507" s="197">
        <v>666</v>
      </c>
      <c r="F2507" s="15"/>
    </row>
    <row r="2508" spans="1:6" hidden="1" outlineLevel="2" x14ac:dyDescent="0.25">
      <c r="A2508" s="196" t="s">
        <v>5804</v>
      </c>
      <c r="B2508" s="196" t="s">
        <v>5035</v>
      </c>
      <c r="C2508" s="197">
        <v>0</v>
      </c>
      <c r="D2508" s="197">
        <v>267.83999999999997</v>
      </c>
      <c r="F2508" s="15"/>
    </row>
    <row r="2509" spans="1:6" hidden="1" outlineLevel="2" x14ac:dyDescent="0.25">
      <c r="A2509" s="196" t="s">
        <v>5805</v>
      </c>
      <c r="B2509" s="196" t="s">
        <v>5039</v>
      </c>
      <c r="C2509" s="197">
        <v>0</v>
      </c>
      <c r="D2509" s="197">
        <v>4877</v>
      </c>
      <c r="F2509" s="15"/>
    </row>
    <row r="2510" spans="1:6" hidden="1" outlineLevel="2" x14ac:dyDescent="0.25">
      <c r="A2510" s="196" t="s">
        <v>5806</v>
      </c>
      <c r="B2510" s="196" t="s">
        <v>5041</v>
      </c>
      <c r="C2510" s="197">
        <v>0</v>
      </c>
      <c r="D2510" s="197">
        <v>660</v>
      </c>
      <c r="F2510" s="15"/>
    </row>
    <row r="2511" spans="1:6" hidden="1" outlineLevel="2" x14ac:dyDescent="0.25">
      <c r="A2511" s="196" t="s">
        <v>5807</v>
      </c>
      <c r="B2511" s="196" t="s">
        <v>5043</v>
      </c>
      <c r="C2511" s="197">
        <v>0</v>
      </c>
      <c r="D2511" s="197">
        <v>986.52</v>
      </c>
      <c r="F2511" s="15"/>
    </row>
    <row r="2512" spans="1:6" hidden="1" outlineLevel="2" x14ac:dyDescent="0.25">
      <c r="A2512" s="196" t="s">
        <v>5808</v>
      </c>
      <c r="B2512" s="196" t="s">
        <v>5047</v>
      </c>
      <c r="C2512" s="197">
        <v>0</v>
      </c>
      <c r="D2512" s="197">
        <v>2778</v>
      </c>
      <c r="F2512" s="15"/>
    </row>
    <row r="2513" spans="1:6" hidden="1" outlineLevel="2" x14ac:dyDescent="0.25">
      <c r="A2513" s="196" t="s">
        <v>5809</v>
      </c>
      <c r="B2513" s="196" t="s">
        <v>5049</v>
      </c>
      <c r="C2513" s="197">
        <v>0</v>
      </c>
      <c r="D2513" s="197">
        <v>9838.51</v>
      </c>
      <c r="F2513" s="15"/>
    </row>
    <row r="2514" spans="1:6" hidden="1" outlineLevel="2" x14ac:dyDescent="0.25">
      <c r="A2514" s="196" t="s">
        <v>5810</v>
      </c>
      <c r="B2514" s="196" t="s">
        <v>5053</v>
      </c>
      <c r="C2514" s="197">
        <v>0</v>
      </c>
      <c r="D2514" s="197">
        <v>3205.07</v>
      </c>
      <c r="F2514" s="15"/>
    </row>
    <row r="2515" spans="1:6" hidden="1" outlineLevel="2" x14ac:dyDescent="0.25">
      <c r="A2515" s="196" t="s">
        <v>5811</v>
      </c>
      <c r="B2515" s="196" t="s">
        <v>5055</v>
      </c>
      <c r="C2515" s="197">
        <v>0</v>
      </c>
      <c r="D2515" s="197">
        <v>1720</v>
      </c>
      <c r="F2515" s="15"/>
    </row>
    <row r="2516" spans="1:6" hidden="1" outlineLevel="2" x14ac:dyDescent="0.25">
      <c r="A2516" s="196" t="s">
        <v>5812</v>
      </c>
      <c r="B2516" s="196" t="s">
        <v>5057</v>
      </c>
      <c r="C2516" s="197">
        <v>0</v>
      </c>
      <c r="D2516" s="197">
        <v>1517.76</v>
      </c>
      <c r="F2516" s="15"/>
    </row>
    <row r="2517" spans="1:6" hidden="1" outlineLevel="2" x14ac:dyDescent="0.25">
      <c r="A2517" s="196" t="s">
        <v>5813</v>
      </c>
      <c r="B2517" s="196" t="s">
        <v>5059</v>
      </c>
      <c r="C2517" s="197">
        <v>0</v>
      </c>
      <c r="D2517" s="197">
        <v>408</v>
      </c>
      <c r="F2517" s="15"/>
    </row>
    <row r="2518" spans="1:6" hidden="1" outlineLevel="2" x14ac:dyDescent="0.25">
      <c r="A2518" s="196" t="s">
        <v>5814</v>
      </c>
      <c r="B2518" s="196" t="s">
        <v>5061</v>
      </c>
      <c r="C2518" s="197">
        <v>0</v>
      </c>
      <c r="D2518" s="197">
        <v>357.12</v>
      </c>
      <c r="F2518" s="15"/>
    </row>
    <row r="2519" spans="1:6" hidden="1" outlineLevel="2" x14ac:dyDescent="0.25">
      <c r="A2519" s="196" t="s">
        <v>5815</v>
      </c>
      <c r="B2519" s="196" t="s">
        <v>5063</v>
      </c>
      <c r="C2519" s="197">
        <v>0</v>
      </c>
      <c r="D2519" s="197">
        <v>267.83999999999997</v>
      </c>
      <c r="F2519" s="15"/>
    </row>
    <row r="2520" spans="1:6" hidden="1" outlineLevel="2" x14ac:dyDescent="0.25">
      <c r="A2520" s="196" t="s">
        <v>5816</v>
      </c>
      <c r="B2520" s="196" t="s">
        <v>5065</v>
      </c>
      <c r="C2520" s="197">
        <v>0</v>
      </c>
      <c r="D2520" s="197">
        <v>736.56</v>
      </c>
      <c r="F2520" s="15"/>
    </row>
    <row r="2521" spans="1:6" hidden="1" outlineLevel="2" x14ac:dyDescent="0.25">
      <c r="A2521" s="196" t="s">
        <v>5817</v>
      </c>
      <c r="B2521" s="196" t="s">
        <v>5067</v>
      </c>
      <c r="C2521" s="197">
        <v>0</v>
      </c>
      <c r="D2521" s="197">
        <v>66.959999999999994</v>
      </c>
      <c r="F2521" s="15"/>
    </row>
    <row r="2522" spans="1:6" hidden="1" outlineLevel="2" x14ac:dyDescent="0.25">
      <c r="A2522" s="196" t="s">
        <v>5818</v>
      </c>
      <c r="B2522" s="196" t="s">
        <v>5069</v>
      </c>
      <c r="C2522" s="197">
        <v>0</v>
      </c>
      <c r="D2522" s="197">
        <v>915.1</v>
      </c>
      <c r="F2522" s="15"/>
    </row>
    <row r="2523" spans="1:6" hidden="1" outlineLevel="2" x14ac:dyDescent="0.25">
      <c r="A2523" s="196" t="s">
        <v>5819</v>
      </c>
      <c r="B2523" s="196" t="s">
        <v>5071</v>
      </c>
      <c r="C2523" s="197">
        <v>0</v>
      </c>
      <c r="D2523" s="197">
        <v>660</v>
      </c>
      <c r="F2523" s="15"/>
    </row>
    <row r="2524" spans="1:6" hidden="1" outlineLevel="2" x14ac:dyDescent="0.25">
      <c r="A2524" s="196" t="s">
        <v>5820</v>
      </c>
      <c r="B2524" s="196" t="s">
        <v>5073</v>
      </c>
      <c r="C2524" s="197">
        <v>0</v>
      </c>
      <c r="D2524" s="197">
        <v>1880</v>
      </c>
      <c r="F2524" s="15"/>
    </row>
    <row r="2525" spans="1:6" hidden="1" outlineLevel="2" x14ac:dyDescent="0.25">
      <c r="A2525" s="196" t="s">
        <v>5821</v>
      </c>
      <c r="B2525" s="196" t="s">
        <v>5075</v>
      </c>
      <c r="C2525" s="197">
        <v>0</v>
      </c>
      <c r="D2525" s="197">
        <v>736.56</v>
      </c>
      <c r="F2525" s="15"/>
    </row>
    <row r="2526" spans="1:6" hidden="1" outlineLevel="2" x14ac:dyDescent="0.25">
      <c r="A2526" s="196" t="s">
        <v>5822</v>
      </c>
      <c r="B2526" s="196" t="s">
        <v>5077</v>
      </c>
      <c r="C2526" s="197">
        <v>0</v>
      </c>
      <c r="D2526" s="197">
        <v>1800</v>
      </c>
      <c r="F2526" s="15"/>
    </row>
    <row r="2527" spans="1:6" hidden="1" outlineLevel="2" x14ac:dyDescent="0.25">
      <c r="A2527" s="196" t="s">
        <v>5823</v>
      </c>
      <c r="B2527" s="196" t="s">
        <v>5079</v>
      </c>
      <c r="C2527" s="197">
        <v>0</v>
      </c>
      <c r="D2527" s="197">
        <v>736.56</v>
      </c>
      <c r="F2527" s="15"/>
    </row>
    <row r="2528" spans="1:6" hidden="1" outlineLevel="2" x14ac:dyDescent="0.25">
      <c r="A2528" s="196" t="s">
        <v>5824</v>
      </c>
      <c r="B2528" s="196" t="s">
        <v>5081</v>
      </c>
      <c r="C2528" s="197">
        <v>0</v>
      </c>
      <c r="D2528" s="197">
        <v>736.56</v>
      </c>
      <c r="F2528" s="15"/>
    </row>
    <row r="2529" spans="1:6" hidden="1" outlineLevel="2" x14ac:dyDescent="0.25">
      <c r="A2529" s="196" t="s">
        <v>5825</v>
      </c>
      <c r="B2529" s="196" t="s">
        <v>5083</v>
      </c>
      <c r="C2529" s="197">
        <v>0</v>
      </c>
      <c r="D2529" s="197">
        <v>3486.34</v>
      </c>
      <c r="F2529" s="15"/>
    </row>
    <row r="2530" spans="1:6" hidden="1" outlineLevel="2" x14ac:dyDescent="0.25">
      <c r="A2530" s="196" t="s">
        <v>5826</v>
      </c>
      <c r="B2530" s="196" t="s">
        <v>5085</v>
      </c>
      <c r="C2530" s="197">
        <v>0</v>
      </c>
      <c r="D2530" s="197">
        <v>11471.21</v>
      </c>
      <c r="F2530" s="15"/>
    </row>
    <row r="2531" spans="1:6" hidden="1" outlineLevel="2" x14ac:dyDescent="0.25">
      <c r="A2531" s="196" t="s">
        <v>5827</v>
      </c>
      <c r="B2531" s="196" t="s">
        <v>5087</v>
      </c>
      <c r="C2531" s="197">
        <v>0</v>
      </c>
      <c r="D2531" s="197">
        <v>736.56</v>
      </c>
      <c r="F2531" s="15"/>
    </row>
    <row r="2532" spans="1:6" hidden="1" outlineLevel="2" x14ac:dyDescent="0.25">
      <c r="A2532" s="196" t="s">
        <v>5828</v>
      </c>
      <c r="B2532" s="196" t="s">
        <v>5089</v>
      </c>
      <c r="C2532" s="197">
        <v>0</v>
      </c>
      <c r="D2532" s="197">
        <v>2681.7</v>
      </c>
      <c r="F2532" s="15"/>
    </row>
    <row r="2533" spans="1:6" hidden="1" outlineLevel="2" x14ac:dyDescent="0.25">
      <c r="A2533" s="196" t="s">
        <v>5829</v>
      </c>
      <c r="B2533" s="196" t="s">
        <v>5091</v>
      </c>
      <c r="C2533" s="197">
        <v>0</v>
      </c>
      <c r="D2533" s="197">
        <v>2132.85</v>
      </c>
      <c r="F2533" s="15"/>
    </row>
    <row r="2534" spans="1:6" hidden="1" outlineLevel="2" x14ac:dyDescent="0.25">
      <c r="A2534" s="196" t="s">
        <v>5830</v>
      </c>
      <c r="B2534" s="196" t="s">
        <v>5093</v>
      </c>
      <c r="C2534" s="197">
        <v>0</v>
      </c>
      <c r="D2534" s="197">
        <v>870.48</v>
      </c>
      <c r="F2534" s="15"/>
    </row>
    <row r="2535" spans="1:6" hidden="1" outlineLevel="2" x14ac:dyDescent="0.25">
      <c r="A2535" s="196" t="s">
        <v>5831</v>
      </c>
      <c r="B2535" s="196" t="s">
        <v>5095</v>
      </c>
      <c r="C2535" s="197">
        <v>0</v>
      </c>
      <c r="D2535" s="197">
        <v>660</v>
      </c>
      <c r="F2535" s="15"/>
    </row>
    <row r="2536" spans="1:6" hidden="1" outlineLevel="2" x14ac:dyDescent="0.25">
      <c r="A2536" s="196" t="s">
        <v>5832</v>
      </c>
      <c r="B2536" s="196" t="s">
        <v>5098</v>
      </c>
      <c r="C2536" s="197">
        <v>0</v>
      </c>
      <c r="D2536" s="197">
        <v>638.33000000000004</v>
      </c>
      <c r="F2536" s="15"/>
    </row>
    <row r="2537" spans="1:6" hidden="1" outlineLevel="2" x14ac:dyDescent="0.25">
      <c r="A2537" s="196" t="s">
        <v>5833</v>
      </c>
      <c r="B2537" s="196" t="s">
        <v>5100</v>
      </c>
      <c r="C2537" s="197">
        <v>0</v>
      </c>
      <c r="D2537" s="197">
        <v>156</v>
      </c>
      <c r="F2537" s="15"/>
    </row>
    <row r="2538" spans="1:6" hidden="1" outlineLevel="2" x14ac:dyDescent="0.25">
      <c r="A2538" s="196" t="s">
        <v>5834</v>
      </c>
      <c r="B2538" s="196" t="s">
        <v>5102</v>
      </c>
      <c r="C2538" s="197">
        <v>0</v>
      </c>
      <c r="D2538" s="197">
        <v>1374.89</v>
      </c>
      <c r="F2538" s="15"/>
    </row>
    <row r="2539" spans="1:6" hidden="1" outlineLevel="2" x14ac:dyDescent="0.25">
      <c r="A2539" s="196" t="s">
        <v>5835</v>
      </c>
      <c r="B2539" s="196" t="s">
        <v>5106</v>
      </c>
      <c r="C2539" s="197">
        <v>0</v>
      </c>
      <c r="D2539" s="197">
        <v>2169.48</v>
      </c>
      <c r="F2539" s="15"/>
    </row>
    <row r="2540" spans="1:6" hidden="1" outlineLevel="2" x14ac:dyDescent="0.25">
      <c r="A2540" s="196" t="s">
        <v>5836</v>
      </c>
      <c r="B2540" s="196" t="s">
        <v>5108</v>
      </c>
      <c r="C2540" s="197">
        <v>0</v>
      </c>
      <c r="D2540" s="197">
        <v>3275.46</v>
      </c>
      <c r="F2540" s="15"/>
    </row>
    <row r="2541" spans="1:6" hidden="1" outlineLevel="2" x14ac:dyDescent="0.25">
      <c r="A2541" s="196" t="s">
        <v>5837</v>
      </c>
      <c r="B2541" s="196" t="s">
        <v>5112</v>
      </c>
      <c r="C2541" s="197">
        <v>0</v>
      </c>
      <c r="D2541" s="197">
        <v>1374.89</v>
      </c>
      <c r="F2541" s="15"/>
    </row>
    <row r="2542" spans="1:6" hidden="1" outlineLevel="2" x14ac:dyDescent="0.25">
      <c r="A2542" s="196" t="s">
        <v>5838</v>
      </c>
      <c r="B2542" s="196" t="s">
        <v>5114</v>
      </c>
      <c r="C2542" s="197">
        <v>0</v>
      </c>
      <c r="D2542" s="197">
        <v>9428</v>
      </c>
      <c r="F2542" s="15"/>
    </row>
    <row r="2543" spans="1:6" hidden="1" outlineLevel="2" x14ac:dyDescent="0.25">
      <c r="A2543" s="196" t="s">
        <v>5839</v>
      </c>
      <c r="B2543" s="196" t="s">
        <v>5116</v>
      </c>
      <c r="C2543" s="197">
        <v>0</v>
      </c>
      <c r="D2543" s="197">
        <v>4300</v>
      </c>
      <c r="F2543" s="15"/>
    </row>
    <row r="2544" spans="1:6" hidden="1" outlineLevel="2" x14ac:dyDescent="0.25">
      <c r="A2544" s="196" t="s">
        <v>5840</v>
      </c>
      <c r="B2544" s="196" t="s">
        <v>5118</v>
      </c>
      <c r="C2544" s="197">
        <v>0</v>
      </c>
      <c r="D2544" s="197">
        <v>5607</v>
      </c>
      <c r="F2544" s="15"/>
    </row>
    <row r="2545" spans="1:6" hidden="1" outlineLevel="2" x14ac:dyDescent="0.25">
      <c r="A2545" s="196" t="s">
        <v>5841</v>
      </c>
      <c r="B2545" s="196" t="s">
        <v>5120</v>
      </c>
      <c r="C2545" s="197">
        <v>0</v>
      </c>
      <c r="D2545" s="197">
        <v>468.72</v>
      </c>
      <c r="F2545" s="15"/>
    </row>
    <row r="2546" spans="1:6" hidden="1" outlineLevel="2" x14ac:dyDescent="0.25">
      <c r="A2546" s="196" t="s">
        <v>5842</v>
      </c>
      <c r="B2546" s="196" t="s">
        <v>5122</v>
      </c>
      <c r="C2546" s="197">
        <v>0</v>
      </c>
      <c r="D2546" s="197">
        <v>42</v>
      </c>
      <c r="F2546" s="15"/>
    </row>
    <row r="2547" spans="1:6" hidden="1" outlineLevel="2" x14ac:dyDescent="0.25">
      <c r="A2547" s="196" t="s">
        <v>5843</v>
      </c>
      <c r="B2547" s="196" t="s">
        <v>5124</v>
      </c>
      <c r="C2547" s="197">
        <v>0</v>
      </c>
      <c r="D2547" s="197">
        <v>660</v>
      </c>
      <c r="F2547" s="15"/>
    </row>
    <row r="2548" spans="1:6" hidden="1" outlineLevel="2" x14ac:dyDescent="0.25">
      <c r="A2548" s="196" t="s">
        <v>5844</v>
      </c>
      <c r="B2548" s="196" t="s">
        <v>5126</v>
      </c>
      <c r="C2548" s="197">
        <v>0</v>
      </c>
      <c r="D2548" s="197">
        <v>660</v>
      </c>
      <c r="F2548" s="15"/>
    </row>
    <row r="2549" spans="1:6" hidden="1" outlineLevel="2" x14ac:dyDescent="0.25">
      <c r="A2549" s="196" t="s">
        <v>5845</v>
      </c>
      <c r="B2549" s="196" t="s">
        <v>5128</v>
      </c>
      <c r="C2549" s="197">
        <v>0</v>
      </c>
      <c r="D2549" s="197">
        <v>1513.26</v>
      </c>
      <c r="F2549" s="15"/>
    </row>
    <row r="2550" spans="1:6" hidden="1" outlineLevel="2" x14ac:dyDescent="0.25">
      <c r="A2550" s="196" t="s">
        <v>5846</v>
      </c>
      <c r="B2550" s="196" t="s">
        <v>5130</v>
      </c>
      <c r="C2550" s="197">
        <v>0</v>
      </c>
      <c r="D2550" s="197">
        <v>2160.5100000000002</v>
      </c>
      <c r="F2550" s="15"/>
    </row>
    <row r="2551" spans="1:6" hidden="1" outlineLevel="2" x14ac:dyDescent="0.25">
      <c r="A2551" s="196" t="s">
        <v>5847</v>
      </c>
      <c r="B2551" s="196" t="s">
        <v>5132</v>
      </c>
      <c r="C2551" s="197">
        <v>0</v>
      </c>
      <c r="D2551" s="197">
        <v>1258.8</v>
      </c>
      <c r="F2551" s="15"/>
    </row>
    <row r="2552" spans="1:6" hidden="1" outlineLevel="2" x14ac:dyDescent="0.25">
      <c r="A2552" s="196" t="s">
        <v>5848</v>
      </c>
      <c r="B2552" s="196" t="s">
        <v>5134</v>
      </c>
      <c r="C2552" s="197">
        <v>0</v>
      </c>
      <c r="D2552" s="197">
        <v>673.92</v>
      </c>
      <c r="F2552" s="15"/>
    </row>
    <row r="2553" spans="1:6" hidden="1" outlineLevel="2" x14ac:dyDescent="0.25">
      <c r="A2553" s="196" t="s">
        <v>5849</v>
      </c>
      <c r="B2553" s="196" t="s">
        <v>5136</v>
      </c>
      <c r="C2553" s="197">
        <v>0</v>
      </c>
      <c r="D2553" s="197">
        <v>660</v>
      </c>
      <c r="F2553" s="15"/>
    </row>
    <row r="2554" spans="1:6" hidden="1" outlineLevel="2" x14ac:dyDescent="0.25">
      <c r="A2554" s="196" t="s">
        <v>5850</v>
      </c>
      <c r="B2554" s="196" t="s">
        <v>5138</v>
      </c>
      <c r="C2554" s="197">
        <v>0</v>
      </c>
      <c r="D2554" s="197">
        <v>126</v>
      </c>
      <c r="F2554" s="15"/>
    </row>
    <row r="2555" spans="1:6" hidden="1" outlineLevel="2" x14ac:dyDescent="0.25">
      <c r="A2555" s="196" t="s">
        <v>5851</v>
      </c>
      <c r="B2555" s="196" t="s">
        <v>5140</v>
      </c>
      <c r="C2555" s="197">
        <v>0</v>
      </c>
      <c r="D2555" s="197">
        <v>1432.92</v>
      </c>
      <c r="F2555" s="15"/>
    </row>
    <row r="2556" spans="1:6" hidden="1" outlineLevel="2" x14ac:dyDescent="0.25">
      <c r="A2556" s="196" t="s">
        <v>5852</v>
      </c>
      <c r="B2556" s="196" t="s">
        <v>4963</v>
      </c>
      <c r="C2556" s="197">
        <v>0</v>
      </c>
      <c r="D2556" s="197">
        <v>660</v>
      </c>
      <c r="F2556" s="15"/>
    </row>
    <row r="2557" spans="1:6" hidden="1" outlineLevel="2" x14ac:dyDescent="0.25">
      <c r="A2557" s="196" t="s">
        <v>5853</v>
      </c>
      <c r="B2557" s="196" t="s">
        <v>5143</v>
      </c>
      <c r="C2557" s="197">
        <v>0</v>
      </c>
      <c r="D2557" s="197">
        <v>660</v>
      </c>
      <c r="F2557" s="15"/>
    </row>
    <row r="2558" spans="1:6" hidden="1" outlineLevel="2" x14ac:dyDescent="0.25">
      <c r="A2558" s="196" t="s">
        <v>5854</v>
      </c>
      <c r="B2558" s="196" t="s">
        <v>5147</v>
      </c>
      <c r="C2558" s="197">
        <v>0</v>
      </c>
      <c r="D2558" s="197">
        <v>1473.12</v>
      </c>
      <c r="F2558" s="15"/>
    </row>
    <row r="2559" spans="1:6" hidden="1" outlineLevel="2" x14ac:dyDescent="0.25">
      <c r="A2559" s="196" t="s">
        <v>5855</v>
      </c>
      <c r="B2559" s="196" t="s">
        <v>5149</v>
      </c>
      <c r="C2559" s="197">
        <v>0</v>
      </c>
      <c r="D2559" s="197">
        <v>4106.66</v>
      </c>
      <c r="F2559" s="15"/>
    </row>
    <row r="2560" spans="1:6" hidden="1" outlineLevel="2" x14ac:dyDescent="0.25">
      <c r="A2560" s="196" t="s">
        <v>5856</v>
      </c>
      <c r="B2560" s="196" t="s">
        <v>5151</v>
      </c>
      <c r="C2560" s="197">
        <v>0</v>
      </c>
      <c r="D2560" s="197">
        <v>673.92</v>
      </c>
      <c r="F2560" s="15"/>
    </row>
    <row r="2561" spans="1:6" hidden="1" outlineLevel="2" x14ac:dyDescent="0.25">
      <c r="A2561" s="196" t="s">
        <v>5857</v>
      </c>
      <c r="B2561" s="196" t="s">
        <v>5153</v>
      </c>
      <c r="C2561" s="197">
        <v>0</v>
      </c>
      <c r="D2561" s="197">
        <v>315.83999999999997</v>
      </c>
      <c r="F2561" s="15"/>
    </row>
    <row r="2562" spans="1:6" hidden="1" outlineLevel="2" x14ac:dyDescent="0.25">
      <c r="A2562" s="196" t="s">
        <v>5858</v>
      </c>
      <c r="B2562" s="196" t="s">
        <v>5155</v>
      </c>
      <c r="C2562" s="197">
        <v>0</v>
      </c>
      <c r="D2562" s="197">
        <v>915.12</v>
      </c>
      <c r="F2562" s="15"/>
    </row>
    <row r="2563" spans="1:6" hidden="1" outlineLevel="2" x14ac:dyDescent="0.25">
      <c r="A2563" s="196" t="s">
        <v>5859</v>
      </c>
      <c r="B2563" s="196" t="s">
        <v>5157</v>
      </c>
      <c r="C2563" s="197">
        <v>0</v>
      </c>
      <c r="D2563" s="197">
        <v>7950.07</v>
      </c>
      <c r="F2563" s="15"/>
    </row>
    <row r="2564" spans="1:6" hidden="1" outlineLevel="2" x14ac:dyDescent="0.25">
      <c r="A2564" s="196" t="s">
        <v>5860</v>
      </c>
      <c r="B2564" s="196" t="s">
        <v>5159</v>
      </c>
      <c r="C2564" s="197">
        <v>0</v>
      </c>
      <c r="D2564" s="197">
        <v>13489.86</v>
      </c>
      <c r="F2564" s="15"/>
    </row>
    <row r="2565" spans="1:6" hidden="1" outlineLevel="2" x14ac:dyDescent="0.25">
      <c r="A2565" s="196" t="s">
        <v>5861</v>
      </c>
      <c r="B2565" s="196" t="s">
        <v>5161</v>
      </c>
      <c r="C2565" s="197">
        <v>0</v>
      </c>
      <c r="D2565" s="197">
        <v>222</v>
      </c>
      <c r="F2565" s="15"/>
    </row>
    <row r="2566" spans="1:6" hidden="1" outlineLevel="2" x14ac:dyDescent="0.25">
      <c r="A2566" s="196" t="s">
        <v>5862</v>
      </c>
      <c r="B2566" s="196" t="s">
        <v>5163</v>
      </c>
      <c r="C2566" s="197">
        <v>0</v>
      </c>
      <c r="D2566" s="197">
        <v>3448.44</v>
      </c>
      <c r="F2566" s="15"/>
    </row>
    <row r="2567" spans="1:6" hidden="1" outlineLevel="2" x14ac:dyDescent="0.25">
      <c r="A2567" s="196" t="s">
        <v>5863</v>
      </c>
      <c r="B2567" s="196" t="s">
        <v>5165</v>
      </c>
      <c r="C2567" s="197">
        <v>0</v>
      </c>
      <c r="D2567" s="197">
        <v>78</v>
      </c>
      <c r="F2567" s="15"/>
    </row>
    <row r="2568" spans="1:6" hidden="1" outlineLevel="2" x14ac:dyDescent="0.25">
      <c r="A2568" s="196" t="s">
        <v>5864</v>
      </c>
      <c r="B2568" s="196" t="s">
        <v>5169</v>
      </c>
      <c r="C2568" s="197">
        <v>0</v>
      </c>
      <c r="D2568" s="197">
        <v>600</v>
      </c>
      <c r="F2568" s="15"/>
    </row>
    <row r="2569" spans="1:6" hidden="1" outlineLevel="2" x14ac:dyDescent="0.25">
      <c r="A2569" s="196" t="s">
        <v>5865</v>
      </c>
      <c r="B2569" s="196" t="s">
        <v>5171</v>
      </c>
      <c r="C2569" s="197">
        <v>0</v>
      </c>
      <c r="D2569" s="197">
        <v>990</v>
      </c>
      <c r="F2569" s="15"/>
    </row>
    <row r="2570" spans="1:6" hidden="1" outlineLevel="2" x14ac:dyDescent="0.25">
      <c r="A2570" s="196" t="s">
        <v>5866</v>
      </c>
      <c r="B2570" s="196" t="s">
        <v>5173</v>
      </c>
      <c r="C2570" s="197">
        <v>0</v>
      </c>
      <c r="D2570" s="197">
        <v>1976.37</v>
      </c>
      <c r="F2570" s="15"/>
    </row>
    <row r="2571" spans="1:6" hidden="1" outlineLevel="2" x14ac:dyDescent="0.25">
      <c r="A2571" s="196" t="s">
        <v>5867</v>
      </c>
      <c r="B2571" s="196" t="s">
        <v>5181</v>
      </c>
      <c r="C2571" s="197">
        <v>0</v>
      </c>
      <c r="D2571" s="197">
        <v>2651.55</v>
      </c>
      <c r="F2571" s="15"/>
    </row>
    <row r="2572" spans="1:6" hidden="1" outlineLevel="2" x14ac:dyDescent="0.25">
      <c r="A2572" s="196" t="s">
        <v>5868</v>
      </c>
      <c r="B2572" s="196" t="s">
        <v>5183</v>
      </c>
      <c r="C2572" s="197">
        <v>0</v>
      </c>
      <c r="D2572" s="197">
        <v>4281.82</v>
      </c>
      <c r="F2572" s="15"/>
    </row>
    <row r="2573" spans="1:6" hidden="1" outlineLevel="2" x14ac:dyDescent="0.25">
      <c r="A2573" s="196" t="s">
        <v>5869</v>
      </c>
      <c r="B2573" s="196" t="s">
        <v>5185</v>
      </c>
      <c r="C2573" s="197">
        <v>0</v>
      </c>
      <c r="D2573" s="197">
        <v>736.56</v>
      </c>
      <c r="F2573" s="15"/>
    </row>
    <row r="2574" spans="1:6" hidden="1" outlineLevel="2" x14ac:dyDescent="0.25">
      <c r="A2574" s="196" t="s">
        <v>5870</v>
      </c>
      <c r="B2574" s="196" t="s">
        <v>5187</v>
      </c>
      <c r="C2574" s="197">
        <v>0</v>
      </c>
      <c r="D2574" s="197">
        <v>8341.2000000000007</v>
      </c>
      <c r="F2574" s="15"/>
    </row>
    <row r="2575" spans="1:6" hidden="1" outlineLevel="2" x14ac:dyDescent="0.25">
      <c r="A2575" s="196" t="s">
        <v>5871</v>
      </c>
      <c r="B2575" s="196" t="s">
        <v>5189</v>
      </c>
      <c r="C2575" s="197">
        <v>0</v>
      </c>
      <c r="D2575" s="197">
        <v>13244.28</v>
      </c>
      <c r="F2575" s="15"/>
    </row>
    <row r="2576" spans="1:6" hidden="1" outlineLevel="2" x14ac:dyDescent="0.25">
      <c r="A2576" s="196" t="s">
        <v>5872</v>
      </c>
      <c r="B2576" s="196" t="s">
        <v>5191</v>
      </c>
      <c r="C2576" s="197">
        <v>0</v>
      </c>
      <c r="D2576" s="197">
        <v>1792</v>
      </c>
      <c r="F2576" s="15"/>
    </row>
    <row r="2577" spans="1:6" hidden="1" outlineLevel="2" x14ac:dyDescent="0.25">
      <c r="A2577" s="196" t="s">
        <v>5873</v>
      </c>
      <c r="B2577" s="196" t="s">
        <v>5193</v>
      </c>
      <c r="C2577" s="197">
        <v>0</v>
      </c>
      <c r="D2577" s="197">
        <v>2848</v>
      </c>
      <c r="F2577" s="15"/>
    </row>
    <row r="2578" spans="1:6" hidden="1" outlineLevel="2" x14ac:dyDescent="0.25">
      <c r="A2578" s="196" t="s">
        <v>5874</v>
      </c>
      <c r="B2578" s="196" t="s">
        <v>5195</v>
      </c>
      <c r="C2578" s="197">
        <v>0</v>
      </c>
      <c r="D2578" s="197">
        <v>2013.22</v>
      </c>
      <c r="F2578" s="15"/>
    </row>
    <row r="2579" spans="1:6" hidden="1" outlineLevel="2" x14ac:dyDescent="0.25">
      <c r="A2579" s="196" t="s">
        <v>5875</v>
      </c>
      <c r="B2579" s="196" t="s">
        <v>5199</v>
      </c>
      <c r="C2579" s="197">
        <v>0</v>
      </c>
      <c r="D2579" s="197">
        <v>2392.64</v>
      </c>
      <c r="F2579" s="15"/>
    </row>
    <row r="2580" spans="1:6" hidden="1" outlineLevel="2" x14ac:dyDescent="0.25">
      <c r="A2580" s="196" t="s">
        <v>5876</v>
      </c>
      <c r="B2580" s="196" t="s">
        <v>5201</v>
      </c>
      <c r="C2580" s="197">
        <v>0</v>
      </c>
      <c r="D2580" s="197">
        <v>2035.6</v>
      </c>
      <c r="F2580" s="15"/>
    </row>
    <row r="2581" spans="1:6" hidden="1" outlineLevel="2" x14ac:dyDescent="0.25">
      <c r="A2581" s="196" t="s">
        <v>5877</v>
      </c>
      <c r="B2581" s="196" t="s">
        <v>5203</v>
      </c>
      <c r="C2581" s="197">
        <v>0</v>
      </c>
      <c r="D2581" s="197">
        <v>602.64</v>
      </c>
      <c r="F2581" s="15"/>
    </row>
    <row r="2582" spans="1:6" hidden="1" outlineLevel="2" x14ac:dyDescent="0.25">
      <c r="A2582" s="196" t="s">
        <v>5878</v>
      </c>
      <c r="B2582" s="196" t="s">
        <v>5207</v>
      </c>
      <c r="C2582" s="197">
        <v>0</v>
      </c>
      <c r="D2582" s="197">
        <v>3919.29</v>
      </c>
      <c r="F2582" s="15"/>
    </row>
    <row r="2583" spans="1:6" hidden="1" outlineLevel="2" x14ac:dyDescent="0.25">
      <c r="A2583" s="196" t="s">
        <v>5879</v>
      </c>
      <c r="B2583" s="196" t="s">
        <v>5209</v>
      </c>
      <c r="C2583" s="197">
        <v>0</v>
      </c>
      <c r="D2583" s="197">
        <v>2172.15</v>
      </c>
      <c r="F2583" s="15"/>
    </row>
    <row r="2584" spans="1:6" hidden="1" outlineLevel="2" x14ac:dyDescent="0.25">
      <c r="A2584" s="196" t="s">
        <v>5880</v>
      </c>
      <c r="B2584" s="196" t="s">
        <v>5211</v>
      </c>
      <c r="C2584" s="197">
        <v>0</v>
      </c>
      <c r="D2584" s="197">
        <v>1473.12</v>
      </c>
      <c r="F2584" s="15"/>
    </row>
    <row r="2585" spans="1:6" hidden="1" outlineLevel="2" x14ac:dyDescent="0.25">
      <c r="A2585" s="196" t="s">
        <v>5881</v>
      </c>
      <c r="B2585" s="196" t="s">
        <v>5215</v>
      </c>
      <c r="C2585" s="197">
        <v>0</v>
      </c>
      <c r="D2585" s="197">
        <v>5556.6</v>
      </c>
      <c r="F2585" s="15"/>
    </row>
    <row r="2586" spans="1:6" hidden="1" outlineLevel="2" x14ac:dyDescent="0.25">
      <c r="A2586" s="196" t="s">
        <v>5882</v>
      </c>
      <c r="B2586" s="196" t="s">
        <v>5221</v>
      </c>
      <c r="C2586" s="197">
        <v>0</v>
      </c>
      <c r="D2586" s="197">
        <v>736.56</v>
      </c>
      <c r="F2586" s="15"/>
    </row>
    <row r="2587" spans="1:6" hidden="1" outlineLevel="2" x14ac:dyDescent="0.25">
      <c r="A2587" s="196" t="s">
        <v>5883</v>
      </c>
      <c r="B2587" s="196" t="s">
        <v>5223</v>
      </c>
      <c r="C2587" s="197">
        <v>0</v>
      </c>
      <c r="D2587" s="197">
        <v>1374.89</v>
      </c>
      <c r="F2587" s="15"/>
    </row>
    <row r="2588" spans="1:6" hidden="1" outlineLevel="1" x14ac:dyDescent="0.25">
      <c r="A2588" s="196" t="s">
        <v>2669</v>
      </c>
      <c r="B2588" s="196" t="s">
        <v>2075</v>
      </c>
      <c r="C2588" s="197">
        <v>0</v>
      </c>
      <c r="D2588" s="197">
        <v>204045</v>
      </c>
      <c r="F2588" s="15"/>
    </row>
    <row r="2589" spans="1:6" hidden="1" outlineLevel="2" x14ac:dyDescent="0.25">
      <c r="A2589" s="196" t="s">
        <v>2670</v>
      </c>
      <c r="B2589" s="196" t="s">
        <v>1172</v>
      </c>
      <c r="C2589" s="198">
        <v>0</v>
      </c>
      <c r="D2589" s="198">
        <v>0</v>
      </c>
      <c r="F2589" s="15"/>
    </row>
    <row r="2590" spans="1:6" hidden="1" outlineLevel="2" x14ac:dyDescent="0.25">
      <c r="A2590" s="196" t="s">
        <v>5884</v>
      </c>
      <c r="B2590" s="196" t="s">
        <v>2079</v>
      </c>
      <c r="C2590" s="198">
        <v>0</v>
      </c>
      <c r="D2590" s="198">
        <v>0</v>
      </c>
      <c r="F2590" s="15"/>
    </row>
    <row r="2591" spans="1:6" hidden="1" outlineLevel="2" x14ac:dyDescent="0.25">
      <c r="A2591" s="196" t="s">
        <v>2671</v>
      </c>
      <c r="B2591" s="196" t="s">
        <v>2081</v>
      </c>
      <c r="C2591" s="197">
        <v>0</v>
      </c>
      <c r="D2591" s="197">
        <v>701</v>
      </c>
      <c r="F2591" s="15"/>
    </row>
    <row r="2592" spans="1:6" hidden="1" outlineLevel="2" x14ac:dyDescent="0.25">
      <c r="A2592" s="196" t="s">
        <v>5885</v>
      </c>
      <c r="B2592" s="196" t="s">
        <v>5229</v>
      </c>
      <c r="C2592" s="198">
        <v>0</v>
      </c>
      <c r="D2592" s="198">
        <v>0</v>
      </c>
      <c r="F2592" s="15"/>
    </row>
    <row r="2593" spans="1:6" hidden="1" outlineLevel="2" x14ac:dyDescent="0.25">
      <c r="A2593" s="196" t="s">
        <v>2672</v>
      </c>
      <c r="B2593" s="196" t="s">
        <v>2085</v>
      </c>
      <c r="C2593" s="197">
        <v>0</v>
      </c>
      <c r="D2593" s="197">
        <v>2852</v>
      </c>
      <c r="F2593" s="15"/>
    </row>
    <row r="2594" spans="1:6" hidden="1" outlineLevel="2" x14ac:dyDescent="0.25">
      <c r="A2594" s="196" t="s">
        <v>2673</v>
      </c>
      <c r="B2594" s="196" t="s">
        <v>1194</v>
      </c>
      <c r="C2594" s="198">
        <v>0</v>
      </c>
      <c r="D2594" s="198">
        <v>0</v>
      </c>
      <c r="F2594" s="15"/>
    </row>
    <row r="2595" spans="1:6" hidden="1" outlineLevel="2" x14ac:dyDescent="0.25">
      <c r="A2595" s="196" t="s">
        <v>2674</v>
      </c>
      <c r="B2595" s="196" t="s">
        <v>2091</v>
      </c>
      <c r="C2595" s="197">
        <v>0</v>
      </c>
      <c r="D2595" s="197">
        <v>312</v>
      </c>
      <c r="F2595" s="15"/>
    </row>
    <row r="2596" spans="1:6" hidden="1" outlineLevel="2" x14ac:dyDescent="0.25">
      <c r="A2596" s="196" t="s">
        <v>5886</v>
      </c>
      <c r="B2596" s="196" t="s">
        <v>5233</v>
      </c>
      <c r="C2596" s="197">
        <v>0</v>
      </c>
      <c r="D2596" s="197">
        <v>582</v>
      </c>
      <c r="F2596" s="15"/>
    </row>
    <row r="2597" spans="1:6" hidden="1" outlineLevel="2" x14ac:dyDescent="0.25">
      <c r="A2597" s="196" t="s">
        <v>5887</v>
      </c>
      <c r="B2597" s="196" t="s">
        <v>5235</v>
      </c>
      <c r="C2597" s="197">
        <v>0</v>
      </c>
      <c r="D2597" s="197">
        <v>1066</v>
      </c>
      <c r="F2597" s="15"/>
    </row>
    <row r="2598" spans="1:6" hidden="1" outlineLevel="2" x14ac:dyDescent="0.25">
      <c r="A2598" s="196" t="s">
        <v>5888</v>
      </c>
      <c r="B2598" s="196" t="s">
        <v>2093</v>
      </c>
      <c r="C2598" s="197">
        <v>0</v>
      </c>
      <c r="D2598" s="197">
        <v>706</v>
      </c>
      <c r="F2598" s="15"/>
    </row>
    <row r="2599" spans="1:6" hidden="1" outlineLevel="2" x14ac:dyDescent="0.25">
      <c r="A2599" s="196" t="s">
        <v>2675</v>
      </c>
      <c r="B2599" s="196" t="s">
        <v>1200</v>
      </c>
      <c r="C2599" s="197">
        <v>0</v>
      </c>
      <c r="D2599" s="197">
        <v>3667</v>
      </c>
      <c r="F2599" s="15"/>
    </row>
    <row r="2600" spans="1:6" hidden="1" outlineLevel="2" x14ac:dyDescent="0.25">
      <c r="A2600" s="196" t="s">
        <v>2676</v>
      </c>
      <c r="B2600" s="196" t="s">
        <v>2095</v>
      </c>
      <c r="C2600" s="197">
        <v>0</v>
      </c>
      <c r="D2600" s="197">
        <v>26100</v>
      </c>
      <c r="F2600" s="15"/>
    </row>
    <row r="2601" spans="1:6" hidden="1" outlineLevel="2" x14ac:dyDescent="0.25">
      <c r="A2601" s="196" t="s">
        <v>2677</v>
      </c>
      <c r="B2601" s="196" t="s">
        <v>1202</v>
      </c>
      <c r="C2601" s="198">
        <v>0</v>
      </c>
      <c r="D2601" s="198">
        <v>0</v>
      </c>
      <c r="F2601" s="15"/>
    </row>
    <row r="2602" spans="1:6" hidden="1" outlineLevel="2" x14ac:dyDescent="0.25">
      <c r="A2602" s="196" t="s">
        <v>2678</v>
      </c>
      <c r="B2602" s="196" t="s">
        <v>2097</v>
      </c>
      <c r="C2602" s="197">
        <v>0</v>
      </c>
      <c r="D2602" s="197">
        <v>129</v>
      </c>
      <c r="F2602" s="15"/>
    </row>
    <row r="2603" spans="1:6" hidden="1" outlineLevel="2" x14ac:dyDescent="0.25">
      <c r="A2603" s="196" t="s">
        <v>2679</v>
      </c>
      <c r="B2603" s="196" t="s">
        <v>2099</v>
      </c>
      <c r="C2603" s="197">
        <v>0</v>
      </c>
      <c r="D2603" s="197">
        <v>3274</v>
      </c>
      <c r="F2603" s="15"/>
    </row>
    <row r="2604" spans="1:6" hidden="1" outlineLevel="2" x14ac:dyDescent="0.25">
      <c r="A2604" s="196" t="s">
        <v>5889</v>
      </c>
      <c r="B2604" s="196" t="s">
        <v>3376</v>
      </c>
      <c r="C2604" s="198">
        <v>0</v>
      </c>
      <c r="D2604" s="198">
        <v>0</v>
      </c>
      <c r="F2604" s="15"/>
    </row>
    <row r="2605" spans="1:6" hidden="1" outlineLevel="2" x14ac:dyDescent="0.25">
      <c r="A2605" s="196" t="s">
        <v>2680</v>
      </c>
      <c r="B2605" s="196" t="s">
        <v>2101</v>
      </c>
      <c r="C2605" s="198">
        <v>0</v>
      </c>
      <c r="D2605" s="198">
        <v>0</v>
      </c>
      <c r="F2605" s="15"/>
    </row>
    <row r="2606" spans="1:6" hidden="1" outlineLevel="2" x14ac:dyDescent="0.25">
      <c r="A2606" s="196" t="s">
        <v>5890</v>
      </c>
      <c r="B2606" s="196" t="s">
        <v>900</v>
      </c>
      <c r="C2606" s="198">
        <v>0</v>
      </c>
      <c r="D2606" s="198">
        <v>0</v>
      </c>
      <c r="F2606" s="15"/>
    </row>
    <row r="2607" spans="1:6" hidden="1" outlineLevel="2" x14ac:dyDescent="0.25">
      <c r="A2607" s="196" t="s">
        <v>5891</v>
      </c>
      <c r="B2607" s="196" t="s">
        <v>2427</v>
      </c>
      <c r="C2607" s="198">
        <v>0</v>
      </c>
      <c r="D2607" s="198">
        <v>0</v>
      </c>
      <c r="F2607" s="15"/>
    </row>
    <row r="2608" spans="1:6" hidden="1" outlineLevel="2" x14ac:dyDescent="0.25">
      <c r="A2608" s="196" t="s">
        <v>2681</v>
      </c>
      <c r="B2608" s="196" t="s">
        <v>2103</v>
      </c>
      <c r="C2608" s="198">
        <v>0</v>
      </c>
      <c r="D2608" s="198">
        <v>0</v>
      </c>
      <c r="F2608" s="15"/>
    </row>
    <row r="2609" spans="1:6" hidden="1" outlineLevel="2" x14ac:dyDescent="0.25">
      <c r="A2609" s="196" t="s">
        <v>2682</v>
      </c>
      <c r="B2609" s="196" t="s">
        <v>2683</v>
      </c>
      <c r="C2609" s="197">
        <v>0</v>
      </c>
      <c r="D2609" s="197">
        <v>308</v>
      </c>
      <c r="F2609" s="15"/>
    </row>
    <row r="2610" spans="1:6" hidden="1" outlineLevel="2" x14ac:dyDescent="0.25">
      <c r="A2610" s="196" t="s">
        <v>2684</v>
      </c>
      <c r="B2610" s="196" t="s">
        <v>2685</v>
      </c>
      <c r="C2610" s="197">
        <v>0</v>
      </c>
      <c r="D2610" s="197">
        <v>1290</v>
      </c>
      <c r="F2610" s="15"/>
    </row>
    <row r="2611" spans="1:6" hidden="1" outlineLevel="2" x14ac:dyDescent="0.25">
      <c r="A2611" s="196" t="s">
        <v>2686</v>
      </c>
      <c r="B2611" s="196" t="s">
        <v>2111</v>
      </c>
      <c r="C2611" s="197">
        <v>0</v>
      </c>
      <c r="D2611" s="197">
        <v>160</v>
      </c>
      <c r="F2611" s="15"/>
    </row>
    <row r="2612" spans="1:6" hidden="1" outlineLevel="2" x14ac:dyDescent="0.25">
      <c r="A2612" s="196" t="s">
        <v>2687</v>
      </c>
      <c r="B2612" s="196" t="s">
        <v>1222</v>
      </c>
      <c r="C2612" s="197">
        <v>0</v>
      </c>
      <c r="D2612" s="197">
        <v>9554</v>
      </c>
      <c r="F2612" s="15"/>
    </row>
    <row r="2613" spans="1:6" hidden="1" outlineLevel="2" x14ac:dyDescent="0.25">
      <c r="A2613" s="196" t="s">
        <v>2688</v>
      </c>
      <c r="B2613" s="196" t="s">
        <v>1224</v>
      </c>
      <c r="C2613" s="198">
        <v>0</v>
      </c>
      <c r="D2613" s="198">
        <v>0</v>
      </c>
      <c r="F2613" s="15"/>
    </row>
    <row r="2614" spans="1:6" hidden="1" outlineLevel="2" x14ac:dyDescent="0.25">
      <c r="A2614" s="196" t="s">
        <v>2689</v>
      </c>
      <c r="B2614" s="196" t="s">
        <v>2516</v>
      </c>
      <c r="C2614" s="198">
        <v>0</v>
      </c>
      <c r="D2614" s="198">
        <v>0</v>
      </c>
      <c r="F2614" s="15"/>
    </row>
    <row r="2615" spans="1:6" hidden="1" outlineLevel="2" x14ac:dyDescent="0.25">
      <c r="A2615" s="196" t="s">
        <v>2690</v>
      </c>
      <c r="B2615" s="196" t="s">
        <v>2117</v>
      </c>
      <c r="C2615" s="197">
        <v>0</v>
      </c>
      <c r="D2615" s="197">
        <v>12553</v>
      </c>
      <c r="F2615" s="15"/>
    </row>
    <row r="2616" spans="1:6" hidden="1" outlineLevel="2" x14ac:dyDescent="0.25">
      <c r="A2616" s="196" t="s">
        <v>2691</v>
      </c>
      <c r="B2616" s="196" t="s">
        <v>2121</v>
      </c>
      <c r="C2616" s="197">
        <v>0</v>
      </c>
      <c r="D2616" s="197">
        <v>9682</v>
      </c>
      <c r="F2616" s="15"/>
    </row>
    <row r="2617" spans="1:6" hidden="1" outlineLevel="2" x14ac:dyDescent="0.25">
      <c r="A2617" s="196" t="s">
        <v>2692</v>
      </c>
      <c r="B2617" s="196" t="s">
        <v>1234</v>
      </c>
      <c r="C2617" s="198">
        <v>0</v>
      </c>
      <c r="D2617" s="198">
        <v>0</v>
      </c>
      <c r="F2617" s="15"/>
    </row>
    <row r="2618" spans="1:6" hidden="1" outlineLevel="2" x14ac:dyDescent="0.25">
      <c r="A2618" s="196" t="s">
        <v>2693</v>
      </c>
      <c r="B2618" s="196" t="s">
        <v>1908</v>
      </c>
      <c r="C2618" s="197">
        <v>0</v>
      </c>
      <c r="D2618" s="197">
        <v>8033</v>
      </c>
      <c r="F2618" s="15"/>
    </row>
    <row r="2619" spans="1:6" hidden="1" outlineLevel="2" x14ac:dyDescent="0.25">
      <c r="A2619" s="196" t="s">
        <v>5892</v>
      </c>
      <c r="B2619" s="196" t="s">
        <v>5247</v>
      </c>
      <c r="C2619" s="197">
        <v>0</v>
      </c>
      <c r="D2619" s="197">
        <v>1403</v>
      </c>
      <c r="F2619" s="15"/>
    </row>
    <row r="2620" spans="1:6" hidden="1" outlineLevel="2" x14ac:dyDescent="0.25">
      <c r="A2620" s="196" t="s">
        <v>2694</v>
      </c>
      <c r="B2620" s="196" t="s">
        <v>2128</v>
      </c>
      <c r="C2620" s="197">
        <v>0</v>
      </c>
      <c r="D2620" s="197">
        <v>11774</v>
      </c>
      <c r="F2620" s="15"/>
    </row>
    <row r="2621" spans="1:6" hidden="1" outlineLevel="2" x14ac:dyDescent="0.25">
      <c r="A2621" s="196" t="s">
        <v>2695</v>
      </c>
      <c r="B2621" s="196" t="s">
        <v>2130</v>
      </c>
      <c r="C2621" s="198">
        <v>0</v>
      </c>
      <c r="D2621" s="198">
        <v>0</v>
      </c>
      <c r="F2621" s="15"/>
    </row>
    <row r="2622" spans="1:6" hidden="1" outlineLevel="2" x14ac:dyDescent="0.25">
      <c r="A2622" s="196" t="s">
        <v>2696</v>
      </c>
      <c r="B2622" s="196" t="s">
        <v>2132</v>
      </c>
      <c r="C2622" s="197">
        <v>0</v>
      </c>
      <c r="D2622" s="197">
        <v>420</v>
      </c>
      <c r="F2622" s="15"/>
    </row>
    <row r="2623" spans="1:6" hidden="1" outlineLevel="2" x14ac:dyDescent="0.25">
      <c r="A2623" s="196" t="s">
        <v>5893</v>
      </c>
      <c r="B2623" s="196" t="s">
        <v>2344</v>
      </c>
      <c r="C2623" s="198">
        <v>0</v>
      </c>
      <c r="D2623" s="198">
        <v>0</v>
      </c>
      <c r="F2623" s="15"/>
    </row>
    <row r="2624" spans="1:6" hidden="1" outlineLevel="2" x14ac:dyDescent="0.25">
      <c r="A2624" s="196" t="s">
        <v>2697</v>
      </c>
      <c r="B2624" s="196" t="s">
        <v>1258</v>
      </c>
      <c r="C2624" s="198">
        <v>0</v>
      </c>
      <c r="D2624" s="198">
        <v>0</v>
      </c>
      <c r="F2624" s="15"/>
    </row>
    <row r="2625" spans="1:6" hidden="1" outlineLevel="2" x14ac:dyDescent="0.25">
      <c r="A2625" s="196" t="s">
        <v>2698</v>
      </c>
      <c r="B2625" s="196" t="s">
        <v>2699</v>
      </c>
      <c r="C2625" s="197">
        <v>0</v>
      </c>
      <c r="D2625" s="197">
        <v>348</v>
      </c>
      <c r="F2625" s="15"/>
    </row>
    <row r="2626" spans="1:6" hidden="1" outlineLevel="2" x14ac:dyDescent="0.25">
      <c r="A2626" s="196" t="s">
        <v>2700</v>
      </c>
      <c r="B2626" s="196" t="s">
        <v>2140</v>
      </c>
      <c r="C2626" s="197">
        <v>0</v>
      </c>
      <c r="D2626" s="197">
        <v>216</v>
      </c>
      <c r="F2626" s="15"/>
    </row>
    <row r="2627" spans="1:6" hidden="1" outlineLevel="2" x14ac:dyDescent="0.25">
      <c r="A2627" s="196" t="s">
        <v>2701</v>
      </c>
      <c r="B2627" s="196" t="s">
        <v>1266</v>
      </c>
      <c r="C2627" s="198">
        <v>0</v>
      </c>
      <c r="D2627" s="198">
        <v>0</v>
      </c>
      <c r="F2627" s="15"/>
    </row>
    <row r="2628" spans="1:6" hidden="1" outlineLevel="2" x14ac:dyDescent="0.25">
      <c r="A2628" s="196" t="s">
        <v>2702</v>
      </c>
      <c r="B2628" s="196" t="s">
        <v>2533</v>
      </c>
      <c r="C2628" s="198">
        <v>0</v>
      </c>
      <c r="D2628" s="198">
        <v>0</v>
      </c>
      <c r="F2628" s="15"/>
    </row>
    <row r="2629" spans="1:6" hidden="1" outlineLevel="2" x14ac:dyDescent="0.25">
      <c r="A2629" s="196" t="s">
        <v>2703</v>
      </c>
      <c r="B2629" s="196" t="s">
        <v>2148</v>
      </c>
      <c r="C2629" s="197">
        <v>0</v>
      </c>
      <c r="D2629" s="197">
        <v>690</v>
      </c>
      <c r="F2629" s="15"/>
    </row>
    <row r="2630" spans="1:6" hidden="1" outlineLevel="2" x14ac:dyDescent="0.25">
      <c r="A2630" s="196" t="s">
        <v>5894</v>
      </c>
      <c r="B2630" s="196" t="s">
        <v>2870</v>
      </c>
      <c r="C2630" s="198">
        <v>0</v>
      </c>
      <c r="D2630" s="198">
        <v>0</v>
      </c>
      <c r="F2630" s="15"/>
    </row>
    <row r="2631" spans="1:6" hidden="1" outlineLevel="2" x14ac:dyDescent="0.25">
      <c r="A2631" s="196" t="s">
        <v>2704</v>
      </c>
      <c r="B2631" s="196" t="s">
        <v>2705</v>
      </c>
      <c r="C2631" s="198">
        <v>0</v>
      </c>
      <c r="D2631" s="198">
        <v>0</v>
      </c>
      <c r="F2631" s="15"/>
    </row>
    <row r="2632" spans="1:6" hidden="1" outlineLevel="2" x14ac:dyDescent="0.25">
      <c r="A2632" s="196" t="s">
        <v>2706</v>
      </c>
      <c r="B2632" s="196" t="s">
        <v>2160</v>
      </c>
      <c r="C2632" s="197">
        <v>0</v>
      </c>
      <c r="D2632" s="197">
        <v>934</v>
      </c>
      <c r="F2632" s="15"/>
    </row>
    <row r="2633" spans="1:6" hidden="1" outlineLevel="2" x14ac:dyDescent="0.25">
      <c r="A2633" s="196" t="s">
        <v>5895</v>
      </c>
      <c r="B2633" s="196" t="s">
        <v>2162</v>
      </c>
      <c r="C2633" s="198">
        <v>0</v>
      </c>
      <c r="D2633" s="198">
        <v>0</v>
      </c>
      <c r="F2633" s="15"/>
    </row>
    <row r="2634" spans="1:6" hidden="1" outlineLevel="2" x14ac:dyDescent="0.25">
      <c r="A2634" s="196" t="s">
        <v>5896</v>
      </c>
      <c r="B2634" s="196" t="s">
        <v>5264</v>
      </c>
      <c r="C2634" s="198">
        <v>0</v>
      </c>
      <c r="D2634" s="198">
        <v>0</v>
      </c>
      <c r="F2634" s="15"/>
    </row>
    <row r="2635" spans="1:6" hidden="1" outlineLevel="2" x14ac:dyDescent="0.25">
      <c r="A2635" s="196" t="s">
        <v>2707</v>
      </c>
      <c r="B2635" s="196" t="s">
        <v>2461</v>
      </c>
      <c r="C2635" s="198">
        <v>0</v>
      </c>
      <c r="D2635" s="198">
        <v>0</v>
      </c>
      <c r="F2635" s="15"/>
    </row>
    <row r="2636" spans="1:6" hidden="1" outlineLevel="2" x14ac:dyDescent="0.25">
      <c r="A2636" s="196" t="s">
        <v>2708</v>
      </c>
      <c r="B2636" s="196" t="s">
        <v>1314</v>
      </c>
      <c r="C2636" s="198">
        <v>0</v>
      </c>
      <c r="D2636" s="198">
        <v>0</v>
      </c>
      <c r="F2636" s="15"/>
    </row>
    <row r="2637" spans="1:6" hidden="1" outlineLevel="2" x14ac:dyDescent="0.25">
      <c r="A2637" s="196" t="s">
        <v>5897</v>
      </c>
      <c r="B2637" s="196" t="s">
        <v>4349</v>
      </c>
      <c r="C2637" s="197">
        <v>0</v>
      </c>
      <c r="D2637" s="197">
        <v>7764</v>
      </c>
      <c r="F2637" s="15"/>
    </row>
    <row r="2638" spans="1:6" hidden="1" outlineLevel="2" x14ac:dyDescent="0.25">
      <c r="A2638" s="196" t="s">
        <v>5898</v>
      </c>
      <c r="B2638" s="196" t="s">
        <v>1516</v>
      </c>
      <c r="C2638" s="197">
        <v>0</v>
      </c>
      <c r="D2638" s="197">
        <v>30</v>
      </c>
      <c r="F2638" s="15"/>
    </row>
    <row r="2639" spans="1:6" hidden="1" outlineLevel="2" x14ac:dyDescent="0.25">
      <c r="A2639" s="196" t="s">
        <v>5899</v>
      </c>
      <c r="B2639" s="196" t="s">
        <v>2879</v>
      </c>
      <c r="C2639" s="198">
        <v>0</v>
      </c>
      <c r="D2639" s="198">
        <v>0</v>
      </c>
      <c r="F2639" s="15"/>
    </row>
    <row r="2640" spans="1:6" hidden="1" outlineLevel="2" x14ac:dyDescent="0.25">
      <c r="A2640" s="196" t="s">
        <v>2709</v>
      </c>
      <c r="B2640" s="196" t="s">
        <v>2167</v>
      </c>
      <c r="C2640" s="198">
        <v>0</v>
      </c>
      <c r="D2640" s="198">
        <v>0</v>
      </c>
      <c r="F2640" s="15"/>
    </row>
    <row r="2641" spans="1:6" hidden="1" outlineLevel="2" x14ac:dyDescent="0.25">
      <c r="A2641" s="196" t="s">
        <v>5900</v>
      </c>
      <c r="B2641" s="196" t="s">
        <v>4363</v>
      </c>
      <c r="C2641" s="197">
        <v>0</v>
      </c>
      <c r="D2641" s="197">
        <v>2864</v>
      </c>
      <c r="F2641" s="15"/>
    </row>
    <row r="2642" spans="1:6" hidden="1" outlineLevel="2" x14ac:dyDescent="0.25">
      <c r="A2642" s="196" t="s">
        <v>2710</v>
      </c>
      <c r="B2642" s="196" t="s">
        <v>1330</v>
      </c>
      <c r="C2642" s="198">
        <v>0</v>
      </c>
      <c r="D2642" s="198">
        <v>0</v>
      </c>
      <c r="F2642" s="15"/>
    </row>
    <row r="2643" spans="1:6" hidden="1" outlineLevel="2" x14ac:dyDescent="0.25">
      <c r="A2643" s="196" t="s">
        <v>2711</v>
      </c>
      <c r="B2643" s="196" t="s">
        <v>1332</v>
      </c>
      <c r="C2643" s="197">
        <v>0</v>
      </c>
      <c r="D2643" s="197">
        <v>20578</v>
      </c>
      <c r="F2643" s="15"/>
    </row>
    <row r="2644" spans="1:6" hidden="1" outlineLevel="2" x14ac:dyDescent="0.25">
      <c r="A2644" s="196" t="s">
        <v>5901</v>
      </c>
      <c r="B2644" s="196" t="s">
        <v>2169</v>
      </c>
      <c r="C2644" s="197">
        <v>0</v>
      </c>
      <c r="D2644" s="197">
        <v>903</v>
      </c>
      <c r="F2644" s="15"/>
    </row>
    <row r="2645" spans="1:6" hidden="1" outlineLevel="2" x14ac:dyDescent="0.25">
      <c r="A2645" s="196" t="s">
        <v>5902</v>
      </c>
      <c r="B2645" s="196" t="s">
        <v>5278</v>
      </c>
      <c r="C2645" s="197">
        <v>0</v>
      </c>
      <c r="D2645" s="197">
        <v>1155</v>
      </c>
      <c r="F2645" s="15"/>
    </row>
    <row r="2646" spans="1:6" hidden="1" outlineLevel="2" x14ac:dyDescent="0.25">
      <c r="A2646" s="196" t="s">
        <v>2712</v>
      </c>
      <c r="B2646" s="196" t="s">
        <v>1340</v>
      </c>
      <c r="C2646" s="198">
        <v>0</v>
      </c>
      <c r="D2646" s="198">
        <v>0</v>
      </c>
      <c r="F2646" s="15"/>
    </row>
    <row r="2647" spans="1:6" hidden="1" outlineLevel="2" x14ac:dyDescent="0.25">
      <c r="A2647" s="196" t="s">
        <v>2713</v>
      </c>
      <c r="B2647" s="196" t="s">
        <v>2171</v>
      </c>
      <c r="C2647" s="198">
        <v>0</v>
      </c>
      <c r="D2647" s="198">
        <v>0</v>
      </c>
      <c r="F2647" s="15"/>
    </row>
    <row r="2648" spans="1:6" hidden="1" outlineLevel="2" x14ac:dyDescent="0.25">
      <c r="A2648" s="196" t="s">
        <v>2714</v>
      </c>
      <c r="B2648" s="196" t="s">
        <v>1342</v>
      </c>
      <c r="C2648" s="198">
        <v>0</v>
      </c>
      <c r="D2648" s="198">
        <v>0</v>
      </c>
      <c r="F2648" s="15"/>
    </row>
    <row r="2649" spans="1:6" hidden="1" outlineLevel="2" x14ac:dyDescent="0.25">
      <c r="A2649" s="196" t="s">
        <v>2715</v>
      </c>
      <c r="B2649" s="196" t="s">
        <v>2175</v>
      </c>
      <c r="C2649" s="198">
        <v>0</v>
      </c>
      <c r="D2649" s="198">
        <v>0</v>
      </c>
      <c r="F2649" s="15"/>
    </row>
    <row r="2650" spans="1:6" hidden="1" outlineLevel="2" x14ac:dyDescent="0.25">
      <c r="A2650" s="196" t="s">
        <v>2716</v>
      </c>
      <c r="B2650" s="196" t="s">
        <v>1354</v>
      </c>
      <c r="C2650" s="198">
        <v>0</v>
      </c>
      <c r="D2650" s="198">
        <v>0</v>
      </c>
      <c r="F2650" s="15"/>
    </row>
    <row r="2651" spans="1:6" hidden="1" outlineLevel="2" x14ac:dyDescent="0.25">
      <c r="A2651" s="196" t="s">
        <v>2717</v>
      </c>
      <c r="B2651" s="196" t="s">
        <v>2179</v>
      </c>
      <c r="C2651" s="198">
        <v>0</v>
      </c>
      <c r="D2651" s="198">
        <v>0</v>
      </c>
      <c r="F2651" s="15"/>
    </row>
    <row r="2652" spans="1:6" hidden="1" outlineLevel="2" x14ac:dyDescent="0.25">
      <c r="A2652" s="196" t="s">
        <v>2718</v>
      </c>
      <c r="B2652" s="196" t="s">
        <v>1360</v>
      </c>
      <c r="C2652" s="198">
        <v>0</v>
      </c>
      <c r="D2652" s="198">
        <v>0</v>
      </c>
      <c r="F2652" s="15"/>
    </row>
    <row r="2653" spans="1:6" hidden="1" outlineLevel="2" x14ac:dyDescent="0.25">
      <c r="A2653" s="196" t="s">
        <v>2719</v>
      </c>
      <c r="B2653" s="196" t="s">
        <v>2183</v>
      </c>
      <c r="C2653" s="197">
        <v>0</v>
      </c>
      <c r="D2653" s="197">
        <v>4278</v>
      </c>
      <c r="F2653" s="15"/>
    </row>
    <row r="2654" spans="1:6" hidden="1" outlineLevel="2" x14ac:dyDescent="0.25">
      <c r="A2654" s="196" t="s">
        <v>2720</v>
      </c>
      <c r="B2654" s="196" t="s">
        <v>2185</v>
      </c>
      <c r="C2654" s="197">
        <v>0</v>
      </c>
      <c r="D2654" s="197">
        <v>168</v>
      </c>
      <c r="F2654" s="15"/>
    </row>
    <row r="2655" spans="1:6" hidden="1" outlineLevel="2" x14ac:dyDescent="0.25">
      <c r="A2655" s="196" t="s">
        <v>2721</v>
      </c>
      <c r="B2655" s="196" t="s">
        <v>2189</v>
      </c>
      <c r="C2655" s="197">
        <v>0</v>
      </c>
      <c r="D2655" s="197">
        <v>6658</v>
      </c>
      <c r="F2655" s="15"/>
    </row>
    <row r="2656" spans="1:6" hidden="1" outlineLevel="2" x14ac:dyDescent="0.25">
      <c r="A2656" s="196" t="s">
        <v>5903</v>
      </c>
      <c r="B2656" s="196" t="s">
        <v>2193</v>
      </c>
      <c r="C2656" s="198">
        <v>0</v>
      </c>
      <c r="D2656" s="198">
        <v>0</v>
      </c>
      <c r="F2656" s="15"/>
    </row>
    <row r="2657" spans="1:6" hidden="1" outlineLevel="2" x14ac:dyDescent="0.25">
      <c r="A2657" s="196" t="s">
        <v>2722</v>
      </c>
      <c r="B2657" s="196" t="s">
        <v>2197</v>
      </c>
      <c r="C2657" s="197">
        <v>0</v>
      </c>
      <c r="D2657" s="197">
        <v>19985</v>
      </c>
      <c r="F2657" s="15"/>
    </row>
    <row r="2658" spans="1:6" hidden="1" outlineLevel="2" x14ac:dyDescent="0.25">
      <c r="A2658" s="196" t="s">
        <v>2723</v>
      </c>
      <c r="B2658" s="196" t="s">
        <v>2201</v>
      </c>
      <c r="C2658" s="198">
        <v>0</v>
      </c>
      <c r="D2658" s="198">
        <v>0</v>
      </c>
      <c r="F2658" s="15"/>
    </row>
    <row r="2659" spans="1:6" hidden="1" outlineLevel="2" x14ac:dyDescent="0.25">
      <c r="A2659" s="196" t="s">
        <v>2724</v>
      </c>
      <c r="B2659" s="196" t="s">
        <v>2725</v>
      </c>
      <c r="C2659" s="197">
        <v>0</v>
      </c>
      <c r="D2659" s="197">
        <v>23498</v>
      </c>
      <c r="F2659" s="15"/>
    </row>
    <row r="2660" spans="1:6" hidden="1" outlineLevel="2" x14ac:dyDescent="0.25">
      <c r="A2660" s="196" t="s">
        <v>2726</v>
      </c>
      <c r="B2660" s="196" t="s">
        <v>1973</v>
      </c>
      <c r="C2660" s="197">
        <v>0</v>
      </c>
      <c r="D2660" s="197">
        <v>1764</v>
      </c>
      <c r="F2660" s="15"/>
    </row>
    <row r="2661" spans="1:6" hidden="1" outlineLevel="2" x14ac:dyDescent="0.25">
      <c r="A2661" s="196" t="s">
        <v>2727</v>
      </c>
      <c r="B2661" s="196" t="s">
        <v>2205</v>
      </c>
      <c r="C2661" s="198">
        <v>0</v>
      </c>
      <c r="D2661" s="198">
        <v>0</v>
      </c>
      <c r="F2661" s="15"/>
    </row>
    <row r="2662" spans="1:6" hidden="1" outlineLevel="2" x14ac:dyDescent="0.25">
      <c r="A2662" s="196" t="s">
        <v>2728</v>
      </c>
      <c r="B2662" s="196" t="s">
        <v>2207</v>
      </c>
      <c r="C2662" s="197">
        <v>0</v>
      </c>
      <c r="D2662" s="197">
        <v>3522</v>
      </c>
      <c r="F2662" s="15"/>
    </row>
    <row r="2663" spans="1:6" hidden="1" outlineLevel="2" x14ac:dyDescent="0.25">
      <c r="A2663" s="196" t="s">
        <v>2729</v>
      </c>
      <c r="B2663" s="196" t="s">
        <v>2209</v>
      </c>
      <c r="C2663" s="198">
        <v>0</v>
      </c>
      <c r="D2663" s="198">
        <v>0</v>
      </c>
      <c r="F2663" s="15"/>
    </row>
    <row r="2664" spans="1:6" hidden="1" outlineLevel="2" x14ac:dyDescent="0.25">
      <c r="A2664" s="196" t="s">
        <v>2730</v>
      </c>
      <c r="B2664" s="196" t="s">
        <v>2211</v>
      </c>
      <c r="C2664" s="197">
        <v>0</v>
      </c>
      <c r="D2664" s="197">
        <v>1568</v>
      </c>
      <c r="F2664" s="15"/>
    </row>
    <row r="2665" spans="1:6" hidden="1" outlineLevel="2" x14ac:dyDescent="0.25">
      <c r="A2665" s="196" t="s">
        <v>2731</v>
      </c>
      <c r="B2665" s="196" t="s">
        <v>2213</v>
      </c>
      <c r="C2665" s="198">
        <v>0</v>
      </c>
      <c r="D2665" s="198">
        <v>0</v>
      </c>
      <c r="F2665" s="15"/>
    </row>
    <row r="2666" spans="1:6" hidden="1" outlineLevel="2" x14ac:dyDescent="0.25">
      <c r="A2666" s="196" t="s">
        <v>2732</v>
      </c>
      <c r="B2666" s="196" t="s">
        <v>2217</v>
      </c>
      <c r="C2666" s="197">
        <v>0</v>
      </c>
      <c r="D2666" s="197">
        <v>1030</v>
      </c>
      <c r="F2666" s="15"/>
    </row>
    <row r="2667" spans="1:6" hidden="1" outlineLevel="2" x14ac:dyDescent="0.25">
      <c r="A2667" s="196" t="s">
        <v>2733</v>
      </c>
      <c r="B2667" s="196" t="s">
        <v>1390</v>
      </c>
      <c r="C2667" s="197">
        <v>0</v>
      </c>
      <c r="D2667" s="197">
        <v>10894</v>
      </c>
      <c r="F2667" s="15"/>
    </row>
    <row r="2668" spans="1:6" hidden="1" outlineLevel="2" x14ac:dyDescent="0.25">
      <c r="A2668" s="196" t="s">
        <v>2734</v>
      </c>
      <c r="B2668" s="196" t="s">
        <v>2219</v>
      </c>
      <c r="C2668" s="197">
        <v>0</v>
      </c>
      <c r="D2668" s="197">
        <v>632</v>
      </c>
      <c r="F2668" s="15"/>
    </row>
    <row r="2669" spans="1:6" hidden="1" outlineLevel="1" x14ac:dyDescent="0.25">
      <c r="A2669" s="196" t="s">
        <v>2735</v>
      </c>
      <c r="B2669" s="196" t="s">
        <v>2221</v>
      </c>
      <c r="C2669" s="197">
        <v>0</v>
      </c>
      <c r="D2669" s="197">
        <v>294536</v>
      </c>
      <c r="F2669" s="15"/>
    </row>
    <row r="2670" spans="1:6" hidden="1" outlineLevel="2" x14ac:dyDescent="0.25">
      <c r="A2670" s="196" t="s">
        <v>5904</v>
      </c>
      <c r="B2670" s="196" t="s">
        <v>5301</v>
      </c>
      <c r="C2670" s="197">
        <v>0</v>
      </c>
      <c r="D2670" s="197">
        <v>312</v>
      </c>
      <c r="F2670" s="15"/>
    </row>
    <row r="2671" spans="1:6" hidden="1" outlineLevel="2" x14ac:dyDescent="0.25">
      <c r="A2671" s="196" t="s">
        <v>5905</v>
      </c>
      <c r="B2671" s="196" t="s">
        <v>2225</v>
      </c>
      <c r="C2671" s="197">
        <v>0</v>
      </c>
      <c r="D2671" s="197">
        <v>70</v>
      </c>
      <c r="F2671" s="15"/>
    </row>
    <row r="2672" spans="1:6" hidden="1" outlineLevel="2" x14ac:dyDescent="0.25">
      <c r="A2672" s="196" t="s">
        <v>2736</v>
      </c>
      <c r="B2672" s="196" t="s">
        <v>2227</v>
      </c>
      <c r="C2672" s="197">
        <v>0</v>
      </c>
      <c r="D2672" s="197">
        <v>6121</v>
      </c>
      <c r="F2672" s="15"/>
    </row>
    <row r="2673" spans="1:6" hidden="1" outlineLevel="2" x14ac:dyDescent="0.25">
      <c r="A2673" s="196" t="s">
        <v>2737</v>
      </c>
      <c r="B2673" s="196" t="s">
        <v>2229</v>
      </c>
      <c r="C2673" s="197">
        <v>0</v>
      </c>
      <c r="D2673" s="197">
        <v>21217</v>
      </c>
      <c r="F2673" s="15"/>
    </row>
    <row r="2674" spans="1:6" hidden="1" outlineLevel="2" x14ac:dyDescent="0.25">
      <c r="A2674" s="196" t="s">
        <v>2738</v>
      </c>
      <c r="B2674" s="196" t="s">
        <v>2235</v>
      </c>
      <c r="C2674" s="197">
        <v>0</v>
      </c>
      <c r="D2674" s="197">
        <v>1778</v>
      </c>
      <c r="F2674" s="15"/>
    </row>
    <row r="2675" spans="1:6" hidden="1" outlineLevel="2" x14ac:dyDescent="0.25">
      <c r="A2675" s="196" t="s">
        <v>2739</v>
      </c>
      <c r="B2675" s="196" t="s">
        <v>2237</v>
      </c>
      <c r="C2675" s="197">
        <v>0</v>
      </c>
      <c r="D2675" s="197">
        <v>298</v>
      </c>
      <c r="F2675" s="15"/>
    </row>
    <row r="2676" spans="1:6" hidden="1" outlineLevel="2" x14ac:dyDescent="0.25">
      <c r="A2676" s="196" t="s">
        <v>2740</v>
      </c>
      <c r="B2676" s="196" t="s">
        <v>2741</v>
      </c>
      <c r="C2676" s="197">
        <v>0</v>
      </c>
      <c r="D2676" s="197">
        <v>11404</v>
      </c>
      <c r="F2676" s="15"/>
    </row>
    <row r="2677" spans="1:6" hidden="1" outlineLevel="2" x14ac:dyDescent="0.25">
      <c r="A2677" s="196" t="s">
        <v>5906</v>
      </c>
      <c r="B2677" s="196" t="s">
        <v>886</v>
      </c>
      <c r="C2677" s="197">
        <v>0</v>
      </c>
      <c r="D2677" s="197">
        <v>1954</v>
      </c>
      <c r="F2677" s="15"/>
    </row>
    <row r="2678" spans="1:6" hidden="1" outlineLevel="2" x14ac:dyDescent="0.25">
      <c r="A2678" s="196" t="s">
        <v>5907</v>
      </c>
      <c r="B2678" s="196" t="s">
        <v>2241</v>
      </c>
      <c r="C2678" s="197">
        <v>0</v>
      </c>
      <c r="D2678" s="197">
        <v>874</v>
      </c>
      <c r="F2678" s="15"/>
    </row>
    <row r="2679" spans="1:6" hidden="1" outlineLevel="2" x14ac:dyDescent="0.25">
      <c r="A2679" s="196" t="s">
        <v>2742</v>
      </c>
      <c r="B2679" s="196" t="s">
        <v>2243</v>
      </c>
      <c r="C2679" s="197">
        <v>0</v>
      </c>
      <c r="D2679" s="197">
        <v>15105</v>
      </c>
      <c r="F2679" s="15"/>
    </row>
    <row r="2680" spans="1:6" hidden="1" outlineLevel="2" x14ac:dyDescent="0.25">
      <c r="A2680" s="196" t="s">
        <v>5908</v>
      </c>
      <c r="B2680" s="196" t="s">
        <v>898</v>
      </c>
      <c r="C2680" s="197">
        <v>0</v>
      </c>
      <c r="D2680" s="197">
        <v>273</v>
      </c>
      <c r="F2680" s="15"/>
    </row>
    <row r="2681" spans="1:6" hidden="1" outlineLevel="2" x14ac:dyDescent="0.25">
      <c r="A2681" s="196" t="s">
        <v>2743</v>
      </c>
      <c r="B2681" s="196" t="s">
        <v>2245</v>
      </c>
      <c r="C2681" s="197">
        <v>0</v>
      </c>
      <c r="D2681" s="197">
        <v>1763</v>
      </c>
      <c r="F2681" s="15"/>
    </row>
    <row r="2682" spans="1:6" hidden="1" outlineLevel="2" x14ac:dyDescent="0.25">
      <c r="A2682" s="196" t="s">
        <v>2744</v>
      </c>
      <c r="B2682" s="196" t="s">
        <v>2249</v>
      </c>
      <c r="C2682" s="197">
        <v>0</v>
      </c>
      <c r="D2682" s="197">
        <v>1754</v>
      </c>
      <c r="F2682" s="15"/>
    </row>
    <row r="2683" spans="1:6" hidden="1" outlineLevel="2" x14ac:dyDescent="0.25">
      <c r="A2683" s="196" t="s">
        <v>5909</v>
      </c>
      <c r="B2683" s="196" t="s">
        <v>5324</v>
      </c>
      <c r="C2683" s="197">
        <v>0</v>
      </c>
      <c r="D2683" s="197">
        <v>466</v>
      </c>
      <c r="F2683" s="15"/>
    </row>
    <row r="2684" spans="1:6" hidden="1" outlineLevel="2" x14ac:dyDescent="0.25">
      <c r="A2684" s="196" t="s">
        <v>2745</v>
      </c>
      <c r="B2684" s="196" t="s">
        <v>2257</v>
      </c>
      <c r="C2684" s="197">
        <v>0</v>
      </c>
      <c r="D2684" s="197">
        <v>920</v>
      </c>
      <c r="F2684" s="15"/>
    </row>
    <row r="2685" spans="1:6" hidden="1" outlineLevel="2" x14ac:dyDescent="0.25">
      <c r="A2685" s="196" t="s">
        <v>5910</v>
      </c>
      <c r="B2685" s="196" t="s">
        <v>5332</v>
      </c>
      <c r="C2685" s="197">
        <v>0</v>
      </c>
      <c r="D2685" s="197">
        <v>468</v>
      </c>
      <c r="F2685" s="15"/>
    </row>
    <row r="2686" spans="1:6" hidden="1" outlineLevel="2" x14ac:dyDescent="0.25">
      <c r="A2686" s="196" t="s">
        <v>2746</v>
      </c>
      <c r="B2686" s="196" t="s">
        <v>2747</v>
      </c>
      <c r="C2686" s="198">
        <v>0</v>
      </c>
      <c r="D2686" s="198">
        <v>0</v>
      </c>
      <c r="F2686" s="15"/>
    </row>
    <row r="2687" spans="1:6" hidden="1" outlineLevel="2" x14ac:dyDescent="0.25">
      <c r="A2687" s="196" t="s">
        <v>2748</v>
      </c>
      <c r="B2687" s="196" t="s">
        <v>2267</v>
      </c>
      <c r="C2687" s="197">
        <v>0</v>
      </c>
      <c r="D2687" s="197">
        <v>34137</v>
      </c>
      <c r="F2687" s="15"/>
    </row>
    <row r="2688" spans="1:6" hidden="1" outlineLevel="2" x14ac:dyDescent="0.25">
      <c r="A2688" s="196" t="s">
        <v>5911</v>
      </c>
      <c r="B2688" s="196" t="s">
        <v>5338</v>
      </c>
      <c r="C2688" s="197">
        <v>0</v>
      </c>
      <c r="D2688" s="197">
        <v>820</v>
      </c>
      <c r="F2688" s="15"/>
    </row>
    <row r="2689" spans="1:6" hidden="1" outlineLevel="2" x14ac:dyDescent="0.25">
      <c r="A2689" s="196" t="s">
        <v>2749</v>
      </c>
      <c r="B2689" s="196" t="s">
        <v>2750</v>
      </c>
      <c r="C2689" s="198">
        <v>0</v>
      </c>
      <c r="D2689" s="198">
        <v>0</v>
      </c>
      <c r="F2689" s="15"/>
    </row>
    <row r="2690" spans="1:6" hidden="1" outlineLevel="2" x14ac:dyDescent="0.25">
      <c r="A2690" s="196" t="s">
        <v>5912</v>
      </c>
      <c r="B2690" s="196" t="s">
        <v>968</v>
      </c>
      <c r="C2690" s="197">
        <v>0</v>
      </c>
      <c r="D2690" s="197">
        <v>576</v>
      </c>
      <c r="F2690" s="15"/>
    </row>
    <row r="2691" spans="1:6" hidden="1" outlineLevel="2" x14ac:dyDescent="0.25">
      <c r="A2691" s="196" t="s">
        <v>2751</v>
      </c>
      <c r="B2691" s="196" t="s">
        <v>2278</v>
      </c>
      <c r="C2691" s="197">
        <v>0</v>
      </c>
      <c r="D2691" s="197">
        <v>12933</v>
      </c>
      <c r="F2691" s="15"/>
    </row>
    <row r="2692" spans="1:6" hidden="1" outlineLevel="2" x14ac:dyDescent="0.25">
      <c r="A2692" s="196" t="s">
        <v>5913</v>
      </c>
      <c r="B2692" s="196" t="s">
        <v>5345</v>
      </c>
      <c r="C2692" s="197">
        <v>0</v>
      </c>
      <c r="D2692" s="197">
        <v>429</v>
      </c>
      <c r="F2692" s="15"/>
    </row>
    <row r="2693" spans="1:6" hidden="1" outlineLevel="2" x14ac:dyDescent="0.25">
      <c r="A2693" s="196" t="s">
        <v>2752</v>
      </c>
      <c r="B2693" s="196" t="s">
        <v>2284</v>
      </c>
      <c r="C2693" s="197">
        <v>0</v>
      </c>
      <c r="D2693" s="197">
        <v>525</v>
      </c>
      <c r="F2693" s="15"/>
    </row>
    <row r="2694" spans="1:6" hidden="1" outlineLevel="2" x14ac:dyDescent="0.25">
      <c r="A2694" s="196" t="s">
        <v>2753</v>
      </c>
      <c r="B2694" s="196" t="s">
        <v>2288</v>
      </c>
      <c r="C2694" s="197">
        <v>0</v>
      </c>
      <c r="D2694" s="197">
        <v>135</v>
      </c>
      <c r="F2694" s="15"/>
    </row>
    <row r="2695" spans="1:6" hidden="1" outlineLevel="2" x14ac:dyDescent="0.25">
      <c r="A2695" s="196" t="s">
        <v>2754</v>
      </c>
      <c r="B2695" s="196" t="s">
        <v>1308</v>
      </c>
      <c r="C2695" s="198">
        <v>0</v>
      </c>
      <c r="D2695" s="198">
        <v>0</v>
      </c>
      <c r="F2695" s="15"/>
    </row>
    <row r="2696" spans="1:6" hidden="1" outlineLevel="2" x14ac:dyDescent="0.25">
      <c r="A2696" s="196" t="s">
        <v>2755</v>
      </c>
      <c r="B2696" s="196" t="s">
        <v>2461</v>
      </c>
      <c r="C2696" s="198">
        <v>0</v>
      </c>
      <c r="D2696" s="198">
        <v>0</v>
      </c>
      <c r="F2696" s="15"/>
    </row>
    <row r="2697" spans="1:6" hidden="1" outlineLevel="2" x14ac:dyDescent="0.25">
      <c r="A2697" s="196" t="s">
        <v>2756</v>
      </c>
      <c r="B2697" s="196" t="s">
        <v>2294</v>
      </c>
      <c r="C2697" s="197">
        <v>0</v>
      </c>
      <c r="D2697" s="197">
        <v>490</v>
      </c>
      <c r="F2697" s="15"/>
    </row>
    <row r="2698" spans="1:6" hidden="1" outlineLevel="2" x14ac:dyDescent="0.25">
      <c r="A2698" s="196" t="s">
        <v>2757</v>
      </c>
      <c r="B2698" s="196" t="s">
        <v>2296</v>
      </c>
      <c r="C2698" s="197">
        <v>0</v>
      </c>
      <c r="D2698" s="197">
        <v>13680</v>
      </c>
      <c r="F2698" s="15"/>
    </row>
    <row r="2699" spans="1:6" hidden="1" outlineLevel="2" x14ac:dyDescent="0.25">
      <c r="A2699" s="196" t="s">
        <v>5914</v>
      </c>
      <c r="B2699" s="196" t="s">
        <v>2298</v>
      </c>
      <c r="C2699" s="197">
        <v>0</v>
      </c>
      <c r="D2699" s="197">
        <v>315</v>
      </c>
      <c r="F2699" s="15"/>
    </row>
    <row r="2700" spans="1:6" hidden="1" outlineLevel="2" x14ac:dyDescent="0.25">
      <c r="A2700" s="196" t="s">
        <v>2758</v>
      </c>
      <c r="B2700" s="196" t="s">
        <v>2300</v>
      </c>
      <c r="C2700" s="197">
        <v>0</v>
      </c>
      <c r="D2700" s="197">
        <v>15565</v>
      </c>
      <c r="F2700" s="15"/>
    </row>
    <row r="2701" spans="1:6" hidden="1" outlineLevel="2" x14ac:dyDescent="0.25">
      <c r="A2701" s="196" t="s">
        <v>2759</v>
      </c>
      <c r="B2701" s="196" t="s">
        <v>2302</v>
      </c>
      <c r="C2701" s="197">
        <v>0</v>
      </c>
      <c r="D2701" s="197">
        <v>286</v>
      </c>
      <c r="F2701" s="15"/>
    </row>
    <row r="2702" spans="1:6" hidden="1" outlineLevel="2" x14ac:dyDescent="0.25">
      <c r="A2702" s="196" t="s">
        <v>2760</v>
      </c>
      <c r="B2702" s="196" t="s">
        <v>2304</v>
      </c>
      <c r="C2702" s="197">
        <v>0</v>
      </c>
      <c r="D2702" s="197">
        <v>36166</v>
      </c>
      <c r="F2702" s="15"/>
    </row>
    <row r="2703" spans="1:6" hidden="1" outlineLevel="2" x14ac:dyDescent="0.25">
      <c r="A2703" s="196" t="s">
        <v>2761</v>
      </c>
      <c r="B2703" s="196" t="s">
        <v>2306</v>
      </c>
      <c r="C2703" s="197">
        <v>0</v>
      </c>
      <c r="D2703" s="197">
        <v>183</v>
      </c>
      <c r="F2703" s="15"/>
    </row>
    <row r="2704" spans="1:6" hidden="1" outlineLevel="2" x14ac:dyDescent="0.25">
      <c r="A2704" s="196" t="s">
        <v>2762</v>
      </c>
      <c r="B2704" s="196" t="s">
        <v>2310</v>
      </c>
      <c r="C2704" s="197">
        <v>0</v>
      </c>
      <c r="D2704" s="197">
        <v>4519</v>
      </c>
      <c r="F2704" s="15"/>
    </row>
    <row r="2705" spans="1:6" hidden="1" outlineLevel="2" x14ac:dyDescent="0.25">
      <c r="A2705" s="196" t="s">
        <v>5915</v>
      </c>
      <c r="B2705" s="196" t="s">
        <v>1332</v>
      </c>
      <c r="C2705" s="197">
        <v>0</v>
      </c>
      <c r="D2705" s="197">
        <v>1782</v>
      </c>
      <c r="F2705" s="15"/>
    </row>
    <row r="2706" spans="1:6" hidden="1" outlineLevel="2" x14ac:dyDescent="0.25">
      <c r="A2706" s="196" t="s">
        <v>2763</v>
      </c>
      <c r="B2706" s="196" t="s">
        <v>2312</v>
      </c>
      <c r="C2706" s="197">
        <v>0</v>
      </c>
      <c r="D2706" s="197">
        <v>692</v>
      </c>
      <c r="F2706" s="15"/>
    </row>
    <row r="2707" spans="1:6" hidden="1" outlineLevel="2" x14ac:dyDescent="0.25">
      <c r="A2707" s="196" t="s">
        <v>5916</v>
      </c>
      <c r="B2707" s="196" t="s">
        <v>5375</v>
      </c>
      <c r="C2707" s="197">
        <v>0</v>
      </c>
      <c r="D2707" s="197">
        <v>3327</v>
      </c>
      <c r="F2707" s="15"/>
    </row>
    <row r="2708" spans="1:6" hidden="1" outlineLevel="2" x14ac:dyDescent="0.25">
      <c r="A2708" s="196" t="s">
        <v>5917</v>
      </c>
      <c r="B2708" s="196" t="s">
        <v>5379</v>
      </c>
      <c r="C2708" s="197">
        <v>0</v>
      </c>
      <c r="D2708" s="197">
        <v>78</v>
      </c>
      <c r="F2708" s="15"/>
    </row>
    <row r="2709" spans="1:6" hidden="1" outlineLevel="2" x14ac:dyDescent="0.25">
      <c r="A2709" s="196" t="s">
        <v>5918</v>
      </c>
      <c r="B2709" s="196" t="s">
        <v>2316</v>
      </c>
      <c r="C2709" s="197">
        <v>0</v>
      </c>
      <c r="D2709" s="197">
        <v>512</v>
      </c>
      <c r="F2709" s="15"/>
    </row>
    <row r="2710" spans="1:6" hidden="1" outlineLevel="2" x14ac:dyDescent="0.25">
      <c r="A2710" s="196" t="s">
        <v>5919</v>
      </c>
      <c r="B2710" s="196" t="s">
        <v>5387</v>
      </c>
      <c r="C2710" s="197">
        <v>0</v>
      </c>
      <c r="D2710" s="197">
        <v>1903</v>
      </c>
      <c r="F2710" s="15"/>
    </row>
    <row r="2711" spans="1:6" hidden="1" outlineLevel="2" x14ac:dyDescent="0.25">
      <c r="A2711" s="196" t="s">
        <v>2764</v>
      </c>
      <c r="B2711" s="196" t="s">
        <v>2320</v>
      </c>
      <c r="C2711" s="197">
        <v>0</v>
      </c>
      <c r="D2711" s="197">
        <v>1080</v>
      </c>
      <c r="F2711" s="15"/>
    </row>
    <row r="2712" spans="1:6" hidden="1" outlineLevel="2" x14ac:dyDescent="0.25">
      <c r="A2712" s="196" t="s">
        <v>5920</v>
      </c>
      <c r="B2712" s="196" t="s">
        <v>3048</v>
      </c>
      <c r="C2712" s="197">
        <v>0</v>
      </c>
      <c r="D2712" s="197">
        <v>87583</v>
      </c>
      <c r="F2712" s="15"/>
    </row>
    <row r="2713" spans="1:6" hidden="1" outlineLevel="2" x14ac:dyDescent="0.25">
      <c r="A2713" s="196" t="s">
        <v>5921</v>
      </c>
      <c r="B2713" s="196" t="s">
        <v>5391</v>
      </c>
      <c r="C2713" s="197">
        <v>0</v>
      </c>
      <c r="D2713" s="197">
        <v>2574</v>
      </c>
      <c r="F2713" s="15"/>
    </row>
    <row r="2714" spans="1:6" hidden="1" outlineLevel="2" x14ac:dyDescent="0.25">
      <c r="A2714" s="196" t="s">
        <v>2765</v>
      </c>
      <c r="B2714" s="196" t="s">
        <v>2322</v>
      </c>
      <c r="C2714" s="197">
        <v>0</v>
      </c>
      <c r="D2714" s="197">
        <v>35</v>
      </c>
      <c r="F2714" s="15"/>
    </row>
    <row r="2715" spans="1:6" hidden="1" outlineLevel="2" x14ac:dyDescent="0.25">
      <c r="A2715" s="196" t="s">
        <v>5922</v>
      </c>
      <c r="B2715" s="196" t="s">
        <v>1130</v>
      </c>
      <c r="C2715" s="197">
        <v>0</v>
      </c>
      <c r="D2715" s="197">
        <v>518</v>
      </c>
      <c r="F2715" s="15"/>
    </row>
    <row r="2716" spans="1:6" hidden="1" outlineLevel="2" x14ac:dyDescent="0.25">
      <c r="A2716" s="196" t="s">
        <v>5923</v>
      </c>
      <c r="B2716" s="196" t="s">
        <v>5397</v>
      </c>
      <c r="C2716" s="197">
        <v>0</v>
      </c>
      <c r="D2716" s="197">
        <v>4886</v>
      </c>
      <c r="F2716" s="15"/>
    </row>
    <row r="2717" spans="1:6" hidden="1" outlineLevel="2" x14ac:dyDescent="0.25">
      <c r="A2717" s="196" t="s">
        <v>5924</v>
      </c>
      <c r="B2717" s="196" t="s">
        <v>5400</v>
      </c>
      <c r="C2717" s="198">
        <v>0</v>
      </c>
      <c r="D2717" s="198">
        <v>0</v>
      </c>
      <c r="F2717" s="15"/>
    </row>
    <row r="2718" spans="1:6" hidden="1" outlineLevel="2" x14ac:dyDescent="0.25">
      <c r="A2718" s="196" t="s">
        <v>5925</v>
      </c>
      <c r="B2718" s="196" t="s">
        <v>5402</v>
      </c>
      <c r="C2718" s="198">
        <v>0</v>
      </c>
      <c r="D2718" s="198">
        <v>0</v>
      </c>
      <c r="F2718" s="15"/>
    </row>
    <row r="2719" spans="1:6" hidden="1" outlineLevel="2" x14ac:dyDescent="0.25">
      <c r="A2719" s="196" t="s">
        <v>2766</v>
      </c>
      <c r="B2719" s="196" t="s">
        <v>2326</v>
      </c>
      <c r="C2719" s="197">
        <v>0</v>
      </c>
      <c r="D2719" s="197">
        <v>4030</v>
      </c>
      <c r="F2719" s="15"/>
    </row>
    <row r="2720" spans="1:6" hidden="1" outlineLevel="1" x14ac:dyDescent="0.25">
      <c r="A2720" s="196" t="s">
        <v>2767</v>
      </c>
      <c r="B2720" s="196" t="s">
        <v>2330</v>
      </c>
      <c r="C2720" s="197">
        <v>0</v>
      </c>
      <c r="D2720" s="197">
        <v>156</v>
      </c>
      <c r="F2720" s="15"/>
    </row>
    <row r="2721" spans="1:6" hidden="1" outlineLevel="2" x14ac:dyDescent="0.25">
      <c r="A2721" s="196" t="s">
        <v>5926</v>
      </c>
      <c r="B2721" s="196" t="s">
        <v>956</v>
      </c>
      <c r="C2721" s="197">
        <v>0</v>
      </c>
      <c r="D2721" s="197">
        <v>156</v>
      </c>
      <c r="F2721" s="15"/>
    </row>
    <row r="2722" spans="1:6" hidden="1" outlineLevel="2" x14ac:dyDescent="0.25">
      <c r="A2722" s="196" t="s">
        <v>5927</v>
      </c>
      <c r="B2722" s="196" t="s">
        <v>2267</v>
      </c>
      <c r="C2722" s="198">
        <v>0</v>
      </c>
      <c r="D2722" s="198">
        <v>0</v>
      </c>
      <c r="F2722" s="15"/>
    </row>
    <row r="2723" spans="1:6" hidden="1" outlineLevel="2" x14ac:dyDescent="0.25">
      <c r="A2723" s="196" t="s">
        <v>2768</v>
      </c>
      <c r="B2723" s="196" t="s">
        <v>2344</v>
      </c>
      <c r="C2723" s="198">
        <v>0</v>
      </c>
      <c r="D2723" s="198">
        <v>0</v>
      </c>
      <c r="F2723" s="15"/>
    </row>
    <row r="2724" spans="1:6" hidden="1" outlineLevel="2" x14ac:dyDescent="0.25">
      <c r="A2724" s="196" t="s">
        <v>5928</v>
      </c>
      <c r="B2724" s="196" t="s">
        <v>1602</v>
      </c>
      <c r="C2724" s="198">
        <v>0</v>
      </c>
      <c r="D2724" s="198">
        <v>0</v>
      </c>
      <c r="F2724" s="15"/>
    </row>
    <row r="2725" spans="1:6" hidden="1" outlineLevel="1" x14ac:dyDescent="0.25">
      <c r="A2725" s="196" t="s">
        <v>2769</v>
      </c>
      <c r="B2725" s="196" t="s">
        <v>2372</v>
      </c>
      <c r="C2725" s="197">
        <v>0</v>
      </c>
      <c r="D2725" s="197">
        <v>157575.69</v>
      </c>
      <c r="F2725" s="15"/>
    </row>
    <row r="2726" spans="1:6" hidden="1" outlineLevel="2" x14ac:dyDescent="0.25">
      <c r="A2726" s="196" t="s">
        <v>5929</v>
      </c>
      <c r="B2726" s="196" t="s">
        <v>1982</v>
      </c>
      <c r="C2726" s="197">
        <v>0</v>
      </c>
      <c r="D2726" s="197">
        <v>4598</v>
      </c>
      <c r="F2726" s="15"/>
    </row>
    <row r="2727" spans="1:6" hidden="1" outlineLevel="2" x14ac:dyDescent="0.25">
      <c r="A2727" s="196" t="s">
        <v>2770</v>
      </c>
      <c r="B2727" s="196" t="s">
        <v>1396</v>
      </c>
      <c r="C2727" s="198">
        <v>0</v>
      </c>
      <c r="D2727" s="198">
        <v>0</v>
      </c>
      <c r="F2727" s="15"/>
    </row>
    <row r="2728" spans="1:6" hidden="1" outlineLevel="2" x14ac:dyDescent="0.25">
      <c r="A2728" s="196" t="s">
        <v>2771</v>
      </c>
      <c r="B2728" s="196" t="s">
        <v>2377</v>
      </c>
      <c r="C2728" s="197">
        <v>0</v>
      </c>
      <c r="D2728" s="197">
        <v>455</v>
      </c>
      <c r="F2728" s="15"/>
    </row>
    <row r="2729" spans="1:6" hidden="1" outlineLevel="2" x14ac:dyDescent="0.25">
      <c r="A2729" s="196" t="s">
        <v>2772</v>
      </c>
      <c r="B2729" s="196" t="s">
        <v>1418</v>
      </c>
      <c r="C2729" s="198">
        <v>0</v>
      </c>
      <c r="D2729" s="198">
        <v>0</v>
      </c>
      <c r="F2729" s="15"/>
    </row>
    <row r="2730" spans="1:6" hidden="1" outlineLevel="2" x14ac:dyDescent="0.25">
      <c r="A2730" s="196" t="s">
        <v>5930</v>
      </c>
      <c r="B2730" s="196" t="s">
        <v>1420</v>
      </c>
      <c r="C2730" s="197">
        <v>0</v>
      </c>
      <c r="D2730" s="197">
        <v>6925</v>
      </c>
      <c r="F2730" s="15"/>
    </row>
    <row r="2731" spans="1:6" hidden="1" outlineLevel="2" x14ac:dyDescent="0.25">
      <c r="A2731" s="196" t="s">
        <v>5931</v>
      </c>
      <c r="B2731" s="196" t="s">
        <v>5437</v>
      </c>
      <c r="C2731" s="197">
        <v>0</v>
      </c>
      <c r="D2731" s="197">
        <v>1521</v>
      </c>
      <c r="F2731" s="15"/>
    </row>
    <row r="2732" spans="1:6" hidden="1" outlineLevel="2" x14ac:dyDescent="0.25">
      <c r="A2732" s="196" t="s">
        <v>5932</v>
      </c>
      <c r="B2732" s="196" t="s">
        <v>2666</v>
      </c>
      <c r="C2732" s="197">
        <v>0</v>
      </c>
      <c r="D2732" s="197">
        <v>7253.1</v>
      </c>
      <c r="F2732" s="15"/>
    </row>
    <row r="2733" spans="1:6" hidden="1" outlineLevel="2" x14ac:dyDescent="0.25">
      <c r="A2733" s="196" t="s">
        <v>5933</v>
      </c>
      <c r="B2733" s="196" t="s">
        <v>1690</v>
      </c>
      <c r="C2733" s="197">
        <v>0</v>
      </c>
      <c r="D2733" s="197">
        <v>3822</v>
      </c>
      <c r="F2733" s="15"/>
    </row>
    <row r="2734" spans="1:6" hidden="1" outlineLevel="2" x14ac:dyDescent="0.25">
      <c r="A2734" s="196" t="s">
        <v>5934</v>
      </c>
      <c r="B2734" s="196" t="s">
        <v>5411</v>
      </c>
      <c r="C2734" s="197">
        <v>0</v>
      </c>
      <c r="D2734" s="197">
        <v>14723</v>
      </c>
      <c r="F2734" s="15"/>
    </row>
    <row r="2735" spans="1:6" hidden="1" outlineLevel="2" x14ac:dyDescent="0.25">
      <c r="A2735" s="196" t="s">
        <v>5935</v>
      </c>
      <c r="B2735" s="196" t="s">
        <v>2516</v>
      </c>
      <c r="C2735" s="197">
        <v>0</v>
      </c>
      <c r="D2735" s="197">
        <v>4192</v>
      </c>
      <c r="F2735" s="15"/>
    </row>
    <row r="2736" spans="1:6" hidden="1" outlineLevel="2" x14ac:dyDescent="0.25">
      <c r="A2736" s="196" t="s">
        <v>5936</v>
      </c>
      <c r="B2736" s="196" t="s">
        <v>1230</v>
      </c>
      <c r="C2736" s="197">
        <v>0</v>
      </c>
      <c r="D2736" s="197">
        <v>1540</v>
      </c>
      <c r="F2736" s="15"/>
    </row>
    <row r="2737" spans="1:6" hidden="1" outlineLevel="2" x14ac:dyDescent="0.25">
      <c r="A2737" s="196" t="s">
        <v>2773</v>
      </c>
      <c r="B2737" s="196" t="s">
        <v>2001</v>
      </c>
      <c r="C2737" s="197">
        <v>0</v>
      </c>
      <c r="D2737" s="197">
        <v>499</v>
      </c>
      <c r="F2737" s="15"/>
    </row>
    <row r="2738" spans="1:6" hidden="1" outlineLevel="2" x14ac:dyDescent="0.25">
      <c r="A2738" s="196" t="s">
        <v>5937</v>
      </c>
      <c r="B2738" s="196" t="s">
        <v>2387</v>
      </c>
      <c r="C2738" s="198">
        <v>0</v>
      </c>
      <c r="D2738" s="198">
        <v>0</v>
      </c>
      <c r="F2738" s="15"/>
    </row>
    <row r="2739" spans="1:6" hidden="1" outlineLevel="2" x14ac:dyDescent="0.25">
      <c r="A2739" s="196" t="s">
        <v>5938</v>
      </c>
      <c r="B2739" s="196" t="s">
        <v>1234</v>
      </c>
      <c r="C2739" s="197">
        <v>0</v>
      </c>
      <c r="D2739" s="197">
        <v>350</v>
      </c>
      <c r="F2739" s="15"/>
    </row>
    <row r="2740" spans="1:6" hidden="1" outlineLevel="2" x14ac:dyDescent="0.25">
      <c r="A2740" s="196" t="s">
        <v>5939</v>
      </c>
      <c r="B2740" s="196" t="s">
        <v>2340</v>
      </c>
      <c r="C2740" s="197">
        <v>0</v>
      </c>
      <c r="D2740" s="197">
        <v>5250</v>
      </c>
      <c r="F2740" s="15"/>
    </row>
    <row r="2741" spans="1:6" hidden="1" outlineLevel="2" x14ac:dyDescent="0.25">
      <c r="A2741" s="196" t="s">
        <v>5940</v>
      </c>
      <c r="B2741" s="196" t="s">
        <v>1258</v>
      </c>
      <c r="C2741" s="197">
        <v>0</v>
      </c>
      <c r="D2741" s="197">
        <v>476</v>
      </c>
      <c r="F2741" s="15"/>
    </row>
    <row r="2742" spans="1:6" hidden="1" outlineLevel="2" x14ac:dyDescent="0.25">
      <c r="A2742" s="196" t="s">
        <v>5941</v>
      </c>
      <c r="B2742" s="196" t="s">
        <v>5416</v>
      </c>
      <c r="C2742" s="197">
        <v>0</v>
      </c>
      <c r="D2742" s="197">
        <v>3640</v>
      </c>
      <c r="F2742" s="15"/>
    </row>
    <row r="2743" spans="1:6" hidden="1" outlineLevel="2" x14ac:dyDescent="0.25">
      <c r="A2743" s="196" t="s">
        <v>2774</v>
      </c>
      <c r="B2743" s="196" t="s">
        <v>2020</v>
      </c>
      <c r="C2743" s="197">
        <v>0</v>
      </c>
      <c r="D2743" s="197">
        <v>538</v>
      </c>
      <c r="F2743" s="15"/>
    </row>
    <row r="2744" spans="1:6" hidden="1" outlineLevel="2" x14ac:dyDescent="0.25">
      <c r="A2744" s="196" t="s">
        <v>5942</v>
      </c>
      <c r="B2744" s="196" t="s">
        <v>5448</v>
      </c>
      <c r="C2744" s="197">
        <v>0</v>
      </c>
      <c r="D2744" s="197">
        <v>390</v>
      </c>
      <c r="F2744" s="15"/>
    </row>
    <row r="2745" spans="1:6" hidden="1" outlineLevel="2" x14ac:dyDescent="0.25">
      <c r="A2745" s="196" t="s">
        <v>5943</v>
      </c>
      <c r="B2745" s="196" t="s">
        <v>1752</v>
      </c>
      <c r="C2745" s="197">
        <v>0</v>
      </c>
      <c r="D2745" s="197">
        <v>4985</v>
      </c>
      <c r="F2745" s="15"/>
    </row>
    <row r="2746" spans="1:6" hidden="1" outlineLevel="2" x14ac:dyDescent="0.25">
      <c r="A2746" s="196" t="s">
        <v>5944</v>
      </c>
      <c r="B2746" s="196" t="s">
        <v>1314</v>
      </c>
      <c r="C2746" s="197">
        <v>0</v>
      </c>
      <c r="D2746" s="197">
        <v>4178</v>
      </c>
      <c r="F2746" s="15"/>
    </row>
    <row r="2747" spans="1:6" hidden="1" outlineLevel="2" x14ac:dyDescent="0.25">
      <c r="A2747" s="196" t="s">
        <v>5945</v>
      </c>
      <c r="B2747" s="196" t="s">
        <v>2034</v>
      </c>
      <c r="C2747" s="197">
        <v>0</v>
      </c>
      <c r="D2747" s="197">
        <v>35</v>
      </c>
      <c r="F2747" s="15"/>
    </row>
    <row r="2748" spans="1:6" hidden="1" outlineLevel="2" x14ac:dyDescent="0.25">
      <c r="A2748" s="196" t="s">
        <v>5946</v>
      </c>
      <c r="B2748" s="196" t="s">
        <v>2397</v>
      </c>
      <c r="C2748" s="197">
        <v>0</v>
      </c>
      <c r="D2748" s="197">
        <v>245</v>
      </c>
      <c r="F2748" s="15"/>
    </row>
    <row r="2749" spans="1:6" hidden="1" outlineLevel="2" x14ac:dyDescent="0.25">
      <c r="A2749" s="196" t="s">
        <v>5947</v>
      </c>
      <c r="B2749" s="196" t="s">
        <v>2400</v>
      </c>
      <c r="C2749" s="197">
        <v>0</v>
      </c>
      <c r="D2749" s="197">
        <v>33683</v>
      </c>
      <c r="F2749" s="15"/>
    </row>
    <row r="2750" spans="1:6" hidden="1" outlineLevel="2" x14ac:dyDescent="0.25">
      <c r="A2750" s="196" t="s">
        <v>5948</v>
      </c>
      <c r="B2750" s="196" t="s">
        <v>2036</v>
      </c>
      <c r="C2750" s="197">
        <v>0</v>
      </c>
      <c r="D2750" s="197">
        <v>9028</v>
      </c>
      <c r="F2750" s="15"/>
    </row>
    <row r="2751" spans="1:6" hidden="1" outlineLevel="2" x14ac:dyDescent="0.25">
      <c r="A2751" s="196" t="s">
        <v>5949</v>
      </c>
      <c r="B2751" s="196" t="s">
        <v>3802</v>
      </c>
      <c r="C2751" s="197">
        <v>0</v>
      </c>
      <c r="D2751" s="197">
        <v>1022</v>
      </c>
      <c r="F2751" s="15"/>
    </row>
    <row r="2752" spans="1:6" hidden="1" outlineLevel="2" x14ac:dyDescent="0.25">
      <c r="A2752" s="196" t="s">
        <v>5950</v>
      </c>
      <c r="B2752" s="196" t="s">
        <v>5951</v>
      </c>
      <c r="C2752" s="197">
        <v>0</v>
      </c>
      <c r="D2752" s="197">
        <v>45</v>
      </c>
      <c r="F2752" s="15"/>
    </row>
    <row r="2753" spans="1:6" hidden="1" outlineLevel="2" x14ac:dyDescent="0.25">
      <c r="A2753" s="196" t="s">
        <v>5952</v>
      </c>
      <c r="B2753" s="196" t="s">
        <v>2668</v>
      </c>
      <c r="C2753" s="197">
        <v>0</v>
      </c>
      <c r="D2753" s="197">
        <v>13305.59</v>
      </c>
      <c r="F2753" s="15"/>
    </row>
    <row r="2754" spans="1:6" hidden="1" outlineLevel="2" x14ac:dyDescent="0.25">
      <c r="A2754" s="196" t="s">
        <v>5953</v>
      </c>
      <c r="B2754" s="196" t="s">
        <v>5424</v>
      </c>
      <c r="C2754" s="197">
        <v>0</v>
      </c>
      <c r="D2754" s="197">
        <v>5708</v>
      </c>
      <c r="F2754" s="15"/>
    </row>
    <row r="2755" spans="1:6" hidden="1" outlineLevel="2" x14ac:dyDescent="0.25">
      <c r="A2755" s="196" t="s">
        <v>5954</v>
      </c>
      <c r="B2755" s="196" t="s">
        <v>5955</v>
      </c>
      <c r="C2755" s="197">
        <v>0</v>
      </c>
      <c r="D2755" s="197">
        <v>632</v>
      </c>
      <c r="F2755" s="15"/>
    </row>
    <row r="2756" spans="1:6" hidden="1" outlineLevel="2" x14ac:dyDescent="0.25">
      <c r="A2756" s="196" t="s">
        <v>5956</v>
      </c>
      <c r="B2756" s="196" t="s">
        <v>5957</v>
      </c>
      <c r="C2756" s="197">
        <v>0</v>
      </c>
      <c r="D2756" s="197">
        <v>9254</v>
      </c>
      <c r="F2756" s="15"/>
    </row>
    <row r="2757" spans="1:6" hidden="1" outlineLevel="2" x14ac:dyDescent="0.25">
      <c r="A2757" s="196" t="s">
        <v>5958</v>
      </c>
      <c r="B2757" s="196" t="s">
        <v>1342</v>
      </c>
      <c r="C2757" s="197">
        <v>0</v>
      </c>
      <c r="D2757" s="197">
        <v>623</v>
      </c>
      <c r="F2757" s="15"/>
    </row>
    <row r="2758" spans="1:6" hidden="1" outlineLevel="2" x14ac:dyDescent="0.25">
      <c r="A2758" s="196" t="s">
        <v>5959</v>
      </c>
      <c r="B2758" s="196" t="s">
        <v>2059</v>
      </c>
      <c r="C2758" s="197">
        <v>0</v>
      </c>
      <c r="D2758" s="197">
        <v>1461</v>
      </c>
      <c r="F2758" s="15"/>
    </row>
    <row r="2759" spans="1:6" hidden="1" outlineLevel="2" x14ac:dyDescent="0.25">
      <c r="A2759" s="196" t="s">
        <v>2775</v>
      </c>
      <c r="B2759" s="196" t="s">
        <v>1604</v>
      </c>
      <c r="C2759" s="198">
        <v>0</v>
      </c>
      <c r="D2759" s="198">
        <v>0</v>
      </c>
      <c r="F2759" s="15"/>
    </row>
    <row r="2760" spans="1:6" hidden="1" outlineLevel="2" x14ac:dyDescent="0.25">
      <c r="A2760" s="196" t="s">
        <v>5960</v>
      </c>
      <c r="B2760" s="196" t="s">
        <v>2062</v>
      </c>
      <c r="C2760" s="197">
        <v>0</v>
      </c>
      <c r="D2760" s="197">
        <v>116</v>
      </c>
      <c r="F2760" s="15"/>
    </row>
    <row r="2761" spans="1:6" hidden="1" outlineLevel="2" x14ac:dyDescent="0.25">
      <c r="A2761" s="196" t="s">
        <v>5961</v>
      </c>
      <c r="B2761" s="196" t="s">
        <v>1120</v>
      </c>
      <c r="C2761" s="197">
        <v>0</v>
      </c>
      <c r="D2761" s="197">
        <v>796</v>
      </c>
      <c r="F2761" s="15"/>
    </row>
    <row r="2762" spans="1:6" hidden="1" outlineLevel="2" x14ac:dyDescent="0.25">
      <c r="A2762" s="196" t="s">
        <v>5962</v>
      </c>
      <c r="B2762" s="196" t="s">
        <v>2064</v>
      </c>
      <c r="C2762" s="197">
        <v>0</v>
      </c>
      <c r="D2762" s="197">
        <v>3046</v>
      </c>
      <c r="F2762" s="15"/>
    </row>
    <row r="2763" spans="1:6" hidden="1" outlineLevel="2" x14ac:dyDescent="0.25">
      <c r="A2763" s="196" t="s">
        <v>5963</v>
      </c>
      <c r="B2763" s="196" t="s">
        <v>1136</v>
      </c>
      <c r="C2763" s="197">
        <v>0</v>
      </c>
      <c r="D2763" s="197">
        <v>200</v>
      </c>
      <c r="F2763" s="15"/>
    </row>
    <row r="2764" spans="1:6" hidden="1" outlineLevel="2" x14ac:dyDescent="0.25">
      <c r="A2764" s="196" t="s">
        <v>5964</v>
      </c>
      <c r="B2764" s="196" t="s">
        <v>2066</v>
      </c>
      <c r="C2764" s="197">
        <v>0</v>
      </c>
      <c r="D2764" s="197">
        <v>13041</v>
      </c>
      <c r="F2764" s="15"/>
    </row>
    <row r="2765" spans="1:6" hidden="1" outlineLevel="2" x14ac:dyDescent="0.25">
      <c r="A2765" s="196" t="s">
        <v>2776</v>
      </c>
      <c r="B2765" s="196" t="s">
        <v>1630</v>
      </c>
      <c r="C2765" s="198">
        <v>0</v>
      </c>
      <c r="D2765" s="198">
        <v>0</v>
      </c>
      <c r="F2765" s="15"/>
    </row>
    <row r="2766" spans="1:6" hidden="1" outlineLevel="1" x14ac:dyDescent="0.25">
      <c r="A2766" s="196" t="s">
        <v>5965</v>
      </c>
      <c r="B2766" s="196" t="s">
        <v>5474</v>
      </c>
      <c r="C2766" s="198">
        <v>0</v>
      </c>
      <c r="D2766" s="198">
        <v>0</v>
      </c>
      <c r="F2766" s="15"/>
    </row>
    <row r="2767" spans="1:6" collapsed="1" x14ac:dyDescent="0.25">
      <c r="A2767" s="196" t="s">
        <v>2777</v>
      </c>
      <c r="B2767" s="196" t="s">
        <v>2778</v>
      </c>
      <c r="C2767" s="197">
        <v>0</v>
      </c>
      <c r="D2767" s="197">
        <v>337919.56</v>
      </c>
      <c r="F2767" s="15">
        <f>D2767</f>
        <v>337919.56</v>
      </c>
    </row>
    <row r="2768" spans="1:6" hidden="1" outlineLevel="1" x14ac:dyDescent="0.25">
      <c r="A2768" s="196" t="s">
        <v>2779</v>
      </c>
      <c r="B2768" s="196" t="s">
        <v>4103</v>
      </c>
      <c r="C2768" s="197">
        <v>0</v>
      </c>
      <c r="D2768" s="197">
        <v>0</v>
      </c>
      <c r="F2768" s="15"/>
    </row>
    <row r="2769" spans="1:6" hidden="1" outlineLevel="2" x14ac:dyDescent="0.25">
      <c r="A2769" s="196" t="s">
        <v>2780</v>
      </c>
      <c r="B2769" s="196" t="s">
        <v>850</v>
      </c>
      <c r="C2769" s="198">
        <v>0</v>
      </c>
      <c r="D2769" s="198">
        <v>0</v>
      </c>
      <c r="F2769" s="15"/>
    </row>
    <row r="2770" spans="1:6" hidden="1" outlineLevel="2" x14ac:dyDescent="0.25">
      <c r="A2770" s="196" t="s">
        <v>2781</v>
      </c>
      <c r="B2770" s="196" t="s">
        <v>2782</v>
      </c>
      <c r="C2770" s="198">
        <v>0</v>
      </c>
      <c r="D2770" s="198">
        <v>0</v>
      </c>
      <c r="F2770" s="15"/>
    </row>
    <row r="2771" spans="1:6" hidden="1" outlineLevel="2" x14ac:dyDescent="0.25">
      <c r="A2771" s="196" t="s">
        <v>5966</v>
      </c>
      <c r="B2771" s="196" t="s">
        <v>4112</v>
      </c>
      <c r="C2771" s="198">
        <v>0</v>
      </c>
      <c r="D2771" s="198">
        <v>0</v>
      </c>
      <c r="F2771" s="15"/>
    </row>
    <row r="2772" spans="1:6" hidden="1" outlineLevel="2" x14ac:dyDescent="0.25">
      <c r="A2772" s="196" t="s">
        <v>2783</v>
      </c>
      <c r="B2772" s="196" t="s">
        <v>2784</v>
      </c>
      <c r="C2772" s="198">
        <v>0</v>
      </c>
      <c r="D2772" s="198">
        <v>0</v>
      </c>
      <c r="F2772" s="15"/>
    </row>
    <row r="2773" spans="1:6" hidden="1" outlineLevel="2" x14ac:dyDescent="0.25">
      <c r="A2773" s="196" t="s">
        <v>2785</v>
      </c>
      <c r="B2773" s="196" t="s">
        <v>2786</v>
      </c>
      <c r="C2773" s="198">
        <v>0</v>
      </c>
      <c r="D2773" s="198">
        <v>0</v>
      </c>
      <c r="F2773" s="15"/>
    </row>
    <row r="2774" spans="1:6" hidden="1" outlineLevel="2" x14ac:dyDescent="0.25">
      <c r="A2774" s="196" t="s">
        <v>2787</v>
      </c>
      <c r="B2774" s="196" t="s">
        <v>888</v>
      </c>
      <c r="C2774" s="198">
        <v>0</v>
      </c>
      <c r="D2774" s="198">
        <v>0</v>
      </c>
      <c r="F2774" s="15"/>
    </row>
    <row r="2775" spans="1:6" hidden="1" outlineLevel="2" x14ac:dyDescent="0.25">
      <c r="A2775" s="196" t="s">
        <v>2788</v>
      </c>
      <c r="B2775" s="196" t="s">
        <v>1672</v>
      </c>
      <c r="C2775" s="198">
        <v>0</v>
      </c>
      <c r="D2775" s="198">
        <v>0</v>
      </c>
      <c r="F2775" s="15"/>
    </row>
    <row r="2776" spans="1:6" hidden="1" outlineLevel="2" x14ac:dyDescent="0.25">
      <c r="A2776" s="196" t="s">
        <v>2789</v>
      </c>
      <c r="B2776" s="196" t="s">
        <v>2790</v>
      </c>
      <c r="C2776" s="198">
        <v>0</v>
      </c>
      <c r="D2776" s="198">
        <v>0</v>
      </c>
      <c r="F2776" s="15"/>
    </row>
    <row r="2777" spans="1:6" hidden="1" outlineLevel="2" x14ac:dyDescent="0.25">
      <c r="A2777" s="196" t="s">
        <v>2791</v>
      </c>
      <c r="B2777" s="196" t="s">
        <v>1430</v>
      </c>
      <c r="C2777" s="198">
        <v>0</v>
      </c>
      <c r="D2777" s="198">
        <v>0</v>
      </c>
      <c r="F2777" s="15"/>
    </row>
    <row r="2778" spans="1:6" hidden="1" outlineLevel="2" x14ac:dyDescent="0.25">
      <c r="A2778" s="196" t="s">
        <v>2792</v>
      </c>
      <c r="B2778" s="196" t="s">
        <v>928</v>
      </c>
      <c r="C2778" s="198">
        <v>0</v>
      </c>
      <c r="D2778" s="198">
        <v>0</v>
      </c>
      <c r="F2778" s="15"/>
    </row>
    <row r="2779" spans="1:6" hidden="1" outlineLevel="2" x14ac:dyDescent="0.25">
      <c r="A2779" s="196" t="s">
        <v>2793</v>
      </c>
      <c r="B2779" s="196" t="s">
        <v>2794</v>
      </c>
      <c r="C2779" s="198">
        <v>0</v>
      </c>
      <c r="D2779" s="198">
        <v>0</v>
      </c>
      <c r="F2779" s="15"/>
    </row>
    <row r="2780" spans="1:6" hidden="1" outlineLevel="2" x14ac:dyDescent="0.25">
      <c r="A2780" s="196" t="s">
        <v>5967</v>
      </c>
      <c r="B2780" s="196" t="s">
        <v>5968</v>
      </c>
      <c r="C2780" s="198">
        <v>0</v>
      </c>
      <c r="D2780" s="198">
        <v>0</v>
      </c>
      <c r="F2780" s="15"/>
    </row>
    <row r="2781" spans="1:6" hidden="1" outlineLevel="2" x14ac:dyDescent="0.25">
      <c r="A2781" s="196" t="s">
        <v>2795</v>
      </c>
      <c r="B2781" s="196" t="s">
        <v>950</v>
      </c>
      <c r="C2781" s="198">
        <v>0</v>
      </c>
      <c r="D2781" s="198">
        <v>0</v>
      </c>
      <c r="F2781" s="15"/>
    </row>
    <row r="2782" spans="1:6" hidden="1" outlineLevel="2" x14ac:dyDescent="0.25">
      <c r="A2782" s="196" t="s">
        <v>5969</v>
      </c>
      <c r="B2782" s="196" t="s">
        <v>5970</v>
      </c>
      <c r="C2782" s="198">
        <v>0</v>
      </c>
      <c r="D2782" s="198">
        <v>0</v>
      </c>
      <c r="F2782" s="15"/>
    </row>
    <row r="2783" spans="1:6" hidden="1" outlineLevel="2" x14ac:dyDescent="0.25">
      <c r="A2783" s="196" t="s">
        <v>2796</v>
      </c>
      <c r="B2783" s="196" t="s">
        <v>1922</v>
      </c>
      <c r="C2783" s="198">
        <v>0</v>
      </c>
      <c r="D2783" s="198">
        <v>0</v>
      </c>
      <c r="F2783" s="15"/>
    </row>
    <row r="2784" spans="1:6" hidden="1" outlineLevel="2" x14ac:dyDescent="0.25">
      <c r="A2784" s="196" t="s">
        <v>2797</v>
      </c>
      <c r="B2784" s="196" t="s">
        <v>2798</v>
      </c>
      <c r="C2784" s="198">
        <v>0</v>
      </c>
      <c r="D2784" s="198">
        <v>0</v>
      </c>
      <c r="F2784" s="15"/>
    </row>
    <row r="2785" spans="1:6" hidden="1" outlineLevel="2" x14ac:dyDescent="0.25">
      <c r="A2785" s="196" t="s">
        <v>2799</v>
      </c>
      <c r="B2785" s="196" t="s">
        <v>2800</v>
      </c>
      <c r="C2785" s="198">
        <v>0</v>
      </c>
      <c r="D2785" s="198">
        <v>0</v>
      </c>
      <c r="F2785" s="15"/>
    </row>
    <row r="2786" spans="1:6" hidden="1" outlineLevel="2" x14ac:dyDescent="0.25">
      <c r="A2786" s="196" t="s">
        <v>2801</v>
      </c>
      <c r="B2786" s="196" t="s">
        <v>2802</v>
      </c>
      <c r="C2786" s="198">
        <v>0</v>
      </c>
      <c r="D2786" s="198">
        <v>0</v>
      </c>
      <c r="F2786" s="15"/>
    </row>
    <row r="2787" spans="1:6" hidden="1" outlineLevel="2" x14ac:dyDescent="0.25">
      <c r="A2787" s="196" t="s">
        <v>2803</v>
      </c>
      <c r="B2787" s="196" t="s">
        <v>998</v>
      </c>
      <c r="C2787" s="198">
        <v>0</v>
      </c>
      <c r="D2787" s="198">
        <v>0</v>
      </c>
      <c r="F2787" s="15"/>
    </row>
    <row r="2788" spans="1:6" hidden="1" outlineLevel="2" x14ac:dyDescent="0.25">
      <c r="A2788" s="196" t="s">
        <v>2804</v>
      </c>
      <c r="B2788" s="196" t="s">
        <v>1004</v>
      </c>
      <c r="C2788" s="198">
        <v>0</v>
      </c>
      <c r="D2788" s="198">
        <v>0</v>
      </c>
      <c r="F2788" s="15"/>
    </row>
    <row r="2789" spans="1:6" hidden="1" outlineLevel="2" x14ac:dyDescent="0.25">
      <c r="A2789" s="196" t="s">
        <v>5971</v>
      </c>
      <c r="B2789" s="196" t="s">
        <v>5972</v>
      </c>
      <c r="C2789" s="198">
        <v>0</v>
      </c>
      <c r="D2789" s="198">
        <v>0</v>
      </c>
      <c r="F2789" s="15"/>
    </row>
    <row r="2790" spans="1:6" hidden="1" outlineLevel="2" x14ac:dyDescent="0.25">
      <c r="A2790" s="196" t="s">
        <v>2805</v>
      </c>
      <c r="B2790" s="196" t="s">
        <v>2806</v>
      </c>
      <c r="C2790" s="198">
        <v>0</v>
      </c>
      <c r="D2790" s="198">
        <v>0</v>
      </c>
      <c r="F2790" s="15"/>
    </row>
    <row r="2791" spans="1:6" hidden="1" outlineLevel="2" x14ac:dyDescent="0.25">
      <c r="A2791" s="196" t="s">
        <v>5973</v>
      </c>
      <c r="B2791" s="196" t="s">
        <v>4703</v>
      </c>
      <c r="C2791" s="198">
        <v>0</v>
      </c>
      <c r="D2791" s="198">
        <v>0</v>
      </c>
      <c r="F2791" s="15"/>
    </row>
    <row r="2792" spans="1:6" hidden="1" outlineLevel="2" x14ac:dyDescent="0.25">
      <c r="A2792" s="196" t="s">
        <v>5974</v>
      </c>
      <c r="B2792" s="196" t="s">
        <v>5975</v>
      </c>
      <c r="C2792" s="198">
        <v>0</v>
      </c>
      <c r="D2792" s="198">
        <v>0</v>
      </c>
      <c r="F2792" s="15"/>
    </row>
    <row r="2793" spans="1:6" hidden="1" outlineLevel="2" x14ac:dyDescent="0.25">
      <c r="A2793" s="196" t="s">
        <v>5976</v>
      </c>
      <c r="B2793" s="196" t="s">
        <v>5977</v>
      </c>
      <c r="C2793" s="198">
        <v>0</v>
      </c>
      <c r="D2793" s="198">
        <v>0</v>
      </c>
      <c r="F2793" s="15"/>
    </row>
    <row r="2794" spans="1:6" hidden="1" outlineLevel="2" x14ac:dyDescent="0.25">
      <c r="A2794" s="196" t="s">
        <v>2807</v>
      </c>
      <c r="B2794" s="196" t="s">
        <v>2808</v>
      </c>
      <c r="C2794" s="198">
        <v>0</v>
      </c>
      <c r="D2794" s="198">
        <v>0</v>
      </c>
      <c r="F2794" s="15"/>
    </row>
    <row r="2795" spans="1:6" hidden="1" outlineLevel="2" x14ac:dyDescent="0.25">
      <c r="A2795" s="196" t="s">
        <v>2809</v>
      </c>
      <c r="B2795" s="196" t="s">
        <v>2810</v>
      </c>
      <c r="C2795" s="198">
        <v>0</v>
      </c>
      <c r="D2795" s="198">
        <v>0</v>
      </c>
      <c r="F2795" s="15"/>
    </row>
    <row r="2796" spans="1:6" hidden="1" outlineLevel="2" x14ac:dyDescent="0.25">
      <c r="A2796" s="196" t="s">
        <v>2811</v>
      </c>
      <c r="B2796" s="196" t="s">
        <v>1094</v>
      </c>
      <c r="C2796" s="198">
        <v>0</v>
      </c>
      <c r="D2796" s="198">
        <v>0</v>
      </c>
      <c r="F2796" s="15"/>
    </row>
    <row r="2797" spans="1:6" hidden="1" outlineLevel="2" x14ac:dyDescent="0.25">
      <c r="A2797" s="196" t="s">
        <v>2812</v>
      </c>
      <c r="B2797" s="196" t="s">
        <v>1096</v>
      </c>
      <c r="C2797" s="198">
        <v>0</v>
      </c>
      <c r="D2797" s="198">
        <v>0</v>
      </c>
      <c r="F2797" s="15"/>
    </row>
    <row r="2798" spans="1:6" hidden="1" outlineLevel="2" x14ac:dyDescent="0.25">
      <c r="A2798" s="196" t="s">
        <v>5978</v>
      </c>
      <c r="B2798" s="196" t="s">
        <v>5979</v>
      </c>
      <c r="C2798" s="198">
        <v>0</v>
      </c>
      <c r="D2798" s="198">
        <v>0</v>
      </c>
      <c r="F2798" s="15"/>
    </row>
    <row r="2799" spans="1:6" hidden="1" outlineLevel="2" x14ac:dyDescent="0.25">
      <c r="A2799" s="196" t="s">
        <v>2813</v>
      </c>
      <c r="B2799" s="196" t="s">
        <v>1108</v>
      </c>
      <c r="C2799" s="198">
        <v>0</v>
      </c>
      <c r="D2799" s="198">
        <v>0</v>
      </c>
      <c r="F2799" s="15"/>
    </row>
    <row r="2800" spans="1:6" hidden="1" outlineLevel="2" x14ac:dyDescent="0.25">
      <c r="A2800" s="196" t="s">
        <v>2814</v>
      </c>
      <c r="B2800" s="196" t="s">
        <v>2815</v>
      </c>
      <c r="C2800" s="198">
        <v>0</v>
      </c>
      <c r="D2800" s="198">
        <v>0</v>
      </c>
      <c r="F2800" s="15"/>
    </row>
    <row r="2801" spans="1:6" hidden="1" outlineLevel="2" x14ac:dyDescent="0.25">
      <c r="A2801" s="196" t="s">
        <v>2816</v>
      </c>
      <c r="B2801" s="196" t="s">
        <v>2817</v>
      </c>
      <c r="C2801" s="198">
        <v>0</v>
      </c>
      <c r="D2801" s="198">
        <v>0</v>
      </c>
      <c r="F2801" s="15"/>
    </row>
    <row r="2802" spans="1:6" hidden="1" outlineLevel="2" x14ac:dyDescent="0.25">
      <c r="A2802" s="196" t="s">
        <v>2818</v>
      </c>
      <c r="B2802" s="196" t="s">
        <v>1134</v>
      </c>
      <c r="C2802" s="198">
        <v>0</v>
      </c>
      <c r="D2802" s="198">
        <v>0</v>
      </c>
      <c r="F2802" s="15"/>
    </row>
    <row r="2803" spans="1:6" hidden="1" outlineLevel="2" x14ac:dyDescent="0.25">
      <c r="A2803" s="196" t="s">
        <v>2819</v>
      </c>
      <c r="B2803" s="196" t="s">
        <v>2066</v>
      </c>
      <c r="C2803" s="198">
        <v>0</v>
      </c>
      <c r="D2803" s="198">
        <v>0</v>
      </c>
      <c r="F2803" s="15"/>
    </row>
    <row r="2804" spans="1:6" hidden="1" outlineLevel="2" x14ac:dyDescent="0.25">
      <c r="A2804" s="196" t="s">
        <v>2820</v>
      </c>
      <c r="B2804" s="196" t="s">
        <v>2821</v>
      </c>
      <c r="C2804" s="198">
        <v>0</v>
      </c>
      <c r="D2804" s="198">
        <v>0</v>
      </c>
      <c r="F2804" s="15"/>
    </row>
    <row r="2805" spans="1:6" hidden="1" outlineLevel="2" x14ac:dyDescent="0.25">
      <c r="A2805" s="196" t="s">
        <v>2822</v>
      </c>
      <c r="B2805" s="196" t="s">
        <v>1154</v>
      </c>
      <c r="C2805" s="198">
        <v>0</v>
      </c>
      <c r="D2805" s="198">
        <v>0</v>
      </c>
      <c r="F2805" s="15"/>
    </row>
    <row r="2806" spans="1:6" hidden="1" outlineLevel="2" x14ac:dyDescent="0.25">
      <c r="A2806" s="196" t="s">
        <v>5980</v>
      </c>
      <c r="B2806" s="196" t="s">
        <v>5981</v>
      </c>
      <c r="C2806" s="198">
        <v>0</v>
      </c>
      <c r="D2806" s="198">
        <v>0</v>
      </c>
      <c r="F2806" s="15"/>
    </row>
    <row r="2807" spans="1:6" hidden="1" outlineLevel="1" x14ac:dyDescent="0.25">
      <c r="A2807" s="196" t="s">
        <v>2823</v>
      </c>
      <c r="B2807" s="196" t="s">
        <v>1170</v>
      </c>
      <c r="C2807" s="197">
        <v>0</v>
      </c>
      <c r="D2807" s="197">
        <v>92620.6</v>
      </c>
      <c r="F2807" s="15"/>
    </row>
    <row r="2808" spans="1:6" hidden="1" outlineLevel="2" x14ac:dyDescent="0.25">
      <c r="A2808" s="196" t="s">
        <v>5982</v>
      </c>
      <c r="B2808" s="196" t="s">
        <v>4243</v>
      </c>
      <c r="C2808" s="198">
        <v>0</v>
      </c>
      <c r="D2808" s="198">
        <v>0</v>
      </c>
      <c r="F2808" s="15"/>
    </row>
    <row r="2809" spans="1:6" hidden="1" outlineLevel="2" x14ac:dyDescent="0.25">
      <c r="A2809" s="196" t="s">
        <v>5983</v>
      </c>
      <c r="B2809" s="196" t="s">
        <v>4248</v>
      </c>
      <c r="C2809" s="197">
        <v>0</v>
      </c>
      <c r="D2809" s="197">
        <v>900</v>
      </c>
      <c r="F2809" s="15"/>
    </row>
    <row r="2810" spans="1:6" hidden="1" outlineLevel="2" x14ac:dyDescent="0.25">
      <c r="A2810" s="196" t="s">
        <v>2824</v>
      </c>
      <c r="B2810" s="196" t="s">
        <v>2825</v>
      </c>
      <c r="C2810" s="197">
        <v>0</v>
      </c>
      <c r="D2810" s="197">
        <v>1900</v>
      </c>
      <c r="F2810" s="15"/>
    </row>
    <row r="2811" spans="1:6" hidden="1" outlineLevel="2" x14ac:dyDescent="0.25">
      <c r="A2811" s="196" t="s">
        <v>5984</v>
      </c>
      <c r="B2811" s="196" t="s">
        <v>4252</v>
      </c>
      <c r="C2811" s="198">
        <v>0</v>
      </c>
      <c r="D2811" s="198">
        <v>0</v>
      </c>
      <c r="F2811" s="15"/>
    </row>
    <row r="2812" spans="1:6" hidden="1" outlineLevel="2" x14ac:dyDescent="0.25">
      <c r="A2812" s="196" t="s">
        <v>2826</v>
      </c>
      <c r="B2812" s="196" t="s">
        <v>2827</v>
      </c>
      <c r="C2812" s="197">
        <v>0</v>
      </c>
      <c r="D2812" s="197">
        <v>330</v>
      </c>
      <c r="F2812" s="15"/>
    </row>
    <row r="2813" spans="1:6" hidden="1" outlineLevel="2" x14ac:dyDescent="0.25">
      <c r="A2813" s="196" t="s">
        <v>2828</v>
      </c>
      <c r="B2813" s="196" t="s">
        <v>1192</v>
      </c>
      <c r="C2813" s="197">
        <v>0</v>
      </c>
      <c r="D2813" s="197">
        <v>1802.3</v>
      </c>
      <c r="F2813" s="15"/>
    </row>
    <row r="2814" spans="1:6" hidden="1" outlineLevel="2" x14ac:dyDescent="0.25">
      <c r="A2814" s="196" t="s">
        <v>5985</v>
      </c>
      <c r="B2814" s="196" t="s">
        <v>5986</v>
      </c>
      <c r="C2814" s="198">
        <v>0</v>
      </c>
      <c r="D2814" s="198">
        <v>0</v>
      </c>
      <c r="F2814" s="15"/>
    </row>
    <row r="2815" spans="1:6" hidden="1" outlineLevel="2" x14ac:dyDescent="0.25">
      <c r="A2815" s="196" t="s">
        <v>2829</v>
      </c>
      <c r="B2815" s="196" t="s">
        <v>1196</v>
      </c>
      <c r="C2815" s="197">
        <v>0</v>
      </c>
      <c r="D2815" s="197">
        <v>1760</v>
      </c>
      <c r="F2815" s="15"/>
    </row>
    <row r="2816" spans="1:6" hidden="1" outlineLevel="2" x14ac:dyDescent="0.25">
      <c r="A2816" s="196" t="s">
        <v>2830</v>
      </c>
      <c r="B2816" s="196" t="s">
        <v>2091</v>
      </c>
      <c r="C2816" s="197">
        <v>0</v>
      </c>
      <c r="D2816" s="197">
        <v>1760</v>
      </c>
      <c r="F2816" s="15"/>
    </row>
    <row r="2817" spans="1:6" hidden="1" outlineLevel="2" x14ac:dyDescent="0.25">
      <c r="A2817" s="196" t="s">
        <v>2831</v>
      </c>
      <c r="B2817" s="196" t="s">
        <v>2832</v>
      </c>
      <c r="C2817" s="198">
        <v>0</v>
      </c>
      <c r="D2817" s="198">
        <v>0</v>
      </c>
      <c r="F2817" s="15"/>
    </row>
    <row r="2818" spans="1:6" hidden="1" outlineLevel="2" x14ac:dyDescent="0.25">
      <c r="A2818" s="196" t="s">
        <v>2833</v>
      </c>
      <c r="B2818" s="196" t="s">
        <v>2834</v>
      </c>
      <c r="C2818" s="197">
        <v>0</v>
      </c>
      <c r="D2818" s="197">
        <v>1320</v>
      </c>
      <c r="F2818" s="15"/>
    </row>
    <row r="2819" spans="1:6" hidden="1" outlineLevel="2" x14ac:dyDescent="0.25">
      <c r="A2819" s="196" t="s">
        <v>2835</v>
      </c>
      <c r="B2819" s="196" t="s">
        <v>1202</v>
      </c>
      <c r="C2819" s="197">
        <v>0</v>
      </c>
      <c r="D2819" s="197">
        <v>215</v>
      </c>
      <c r="F2819" s="15"/>
    </row>
    <row r="2820" spans="1:6" hidden="1" outlineLevel="2" x14ac:dyDescent="0.25">
      <c r="A2820" s="196" t="s">
        <v>2836</v>
      </c>
      <c r="B2820" s="196" t="s">
        <v>2099</v>
      </c>
      <c r="C2820" s="197">
        <v>0</v>
      </c>
      <c r="D2820" s="197">
        <v>1787.3</v>
      </c>
      <c r="F2820" s="15"/>
    </row>
    <row r="2821" spans="1:6" hidden="1" outlineLevel="2" x14ac:dyDescent="0.25">
      <c r="A2821" s="196" t="s">
        <v>5987</v>
      </c>
      <c r="B2821" s="196" t="s">
        <v>5988</v>
      </c>
      <c r="C2821" s="198">
        <v>0</v>
      </c>
      <c r="D2821" s="198">
        <v>0</v>
      </c>
      <c r="F2821" s="15"/>
    </row>
    <row r="2822" spans="1:6" hidden="1" outlineLevel="2" x14ac:dyDescent="0.25">
      <c r="A2822" s="196" t="s">
        <v>2837</v>
      </c>
      <c r="B2822" s="196" t="s">
        <v>1218</v>
      </c>
      <c r="C2822" s="197">
        <v>0</v>
      </c>
      <c r="D2822" s="197">
        <v>1760</v>
      </c>
      <c r="F2822" s="15"/>
    </row>
    <row r="2823" spans="1:6" hidden="1" outlineLevel="2" x14ac:dyDescent="0.25">
      <c r="A2823" s="196" t="s">
        <v>5989</v>
      </c>
      <c r="B2823" s="196" t="s">
        <v>5990</v>
      </c>
      <c r="C2823" s="198">
        <v>0</v>
      </c>
      <c r="D2823" s="198">
        <v>0</v>
      </c>
      <c r="F2823" s="15"/>
    </row>
    <row r="2824" spans="1:6" hidden="1" outlineLevel="2" x14ac:dyDescent="0.25">
      <c r="A2824" s="196" t="s">
        <v>2838</v>
      </c>
      <c r="B2824" s="196" t="s">
        <v>2113</v>
      </c>
      <c r="C2824" s="197">
        <v>0</v>
      </c>
      <c r="D2824" s="197">
        <v>1820</v>
      </c>
      <c r="F2824" s="15"/>
    </row>
    <row r="2825" spans="1:6" hidden="1" outlineLevel="2" x14ac:dyDescent="0.25">
      <c r="A2825" s="196" t="s">
        <v>2839</v>
      </c>
      <c r="B2825" s="196" t="s">
        <v>2117</v>
      </c>
      <c r="C2825" s="197">
        <v>0</v>
      </c>
      <c r="D2825" s="197">
        <v>1767.8</v>
      </c>
      <c r="F2825" s="15"/>
    </row>
    <row r="2826" spans="1:6" hidden="1" outlineLevel="2" x14ac:dyDescent="0.25">
      <c r="A2826" s="196" t="s">
        <v>2840</v>
      </c>
      <c r="B2826" s="196" t="s">
        <v>2119</v>
      </c>
      <c r="C2826" s="197">
        <v>0</v>
      </c>
      <c r="D2826" s="197">
        <v>1760</v>
      </c>
      <c r="F2826" s="15"/>
    </row>
    <row r="2827" spans="1:6" hidden="1" outlineLevel="2" x14ac:dyDescent="0.25">
      <c r="A2827" s="196" t="s">
        <v>5991</v>
      </c>
      <c r="B2827" s="196" t="s">
        <v>4295</v>
      </c>
      <c r="C2827" s="198">
        <v>0</v>
      </c>
      <c r="D2827" s="198">
        <v>0</v>
      </c>
      <c r="F2827" s="15"/>
    </row>
    <row r="2828" spans="1:6" hidden="1" outlineLevel="2" x14ac:dyDescent="0.25">
      <c r="A2828" s="196" t="s">
        <v>2841</v>
      </c>
      <c r="B2828" s="196" t="s">
        <v>2842</v>
      </c>
      <c r="C2828" s="197">
        <v>0</v>
      </c>
      <c r="D2828" s="197">
        <v>850</v>
      </c>
      <c r="F2828" s="15"/>
    </row>
    <row r="2829" spans="1:6" hidden="1" outlineLevel="2" x14ac:dyDescent="0.25">
      <c r="A2829" s="196" t="s">
        <v>2843</v>
      </c>
      <c r="B2829" s="196" t="s">
        <v>2844</v>
      </c>
      <c r="C2829" s="198">
        <v>0</v>
      </c>
      <c r="D2829" s="198">
        <v>0</v>
      </c>
      <c r="F2829" s="15"/>
    </row>
    <row r="2830" spans="1:6" hidden="1" outlineLevel="2" x14ac:dyDescent="0.25">
      <c r="A2830" s="196" t="s">
        <v>2845</v>
      </c>
      <c r="B2830" s="196" t="s">
        <v>2121</v>
      </c>
      <c r="C2830" s="197">
        <v>0</v>
      </c>
      <c r="D2830" s="197">
        <v>1600</v>
      </c>
      <c r="F2830" s="15"/>
    </row>
    <row r="2831" spans="1:6" hidden="1" outlineLevel="2" x14ac:dyDescent="0.25">
      <c r="A2831" s="196" t="s">
        <v>2846</v>
      </c>
      <c r="B2831" s="196" t="s">
        <v>1908</v>
      </c>
      <c r="C2831" s="197">
        <v>0</v>
      </c>
      <c r="D2831" s="197">
        <v>660</v>
      </c>
      <c r="F2831" s="15"/>
    </row>
    <row r="2832" spans="1:6" hidden="1" outlineLevel="2" x14ac:dyDescent="0.25">
      <c r="A2832" s="196" t="s">
        <v>2847</v>
      </c>
      <c r="B2832" s="196" t="s">
        <v>2848</v>
      </c>
      <c r="C2832" s="197">
        <v>0</v>
      </c>
      <c r="D2832" s="197">
        <v>1270</v>
      </c>
      <c r="F2832" s="15"/>
    </row>
    <row r="2833" spans="1:6" hidden="1" outlineLevel="2" x14ac:dyDescent="0.25">
      <c r="A2833" s="196" t="s">
        <v>2849</v>
      </c>
      <c r="B2833" s="196" t="s">
        <v>2126</v>
      </c>
      <c r="C2833" s="197">
        <v>0</v>
      </c>
      <c r="D2833" s="197">
        <v>1450</v>
      </c>
      <c r="F2833" s="15"/>
    </row>
    <row r="2834" spans="1:6" hidden="1" outlineLevel="2" x14ac:dyDescent="0.25">
      <c r="A2834" s="196" t="s">
        <v>5992</v>
      </c>
      <c r="B2834" s="196" t="s">
        <v>5249</v>
      </c>
      <c r="C2834" s="198">
        <v>0</v>
      </c>
      <c r="D2834" s="198">
        <v>0</v>
      </c>
      <c r="F2834" s="15"/>
    </row>
    <row r="2835" spans="1:6" hidden="1" outlineLevel="2" x14ac:dyDescent="0.25">
      <c r="A2835" s="196" t="s">
        <v>2850</v>
      </c>
      <c r="B2835" s="196" t="s">
        <v>1244</v>
      </c>
      <c r="C2835" s="197">
        <v>0</v>
      </c>
      <c r="D2835" s="197">
        <v>1080</v>
      </c>
      <c r="F2835" s="15"/>
    </row>
    <row r="2836" spans="1:6" hidden="1" outlineLevel="2" x14ac:dyDescent="0.25">
      <c r="A2836" s="196" t="s">
        <v>2851</v>
      </c>
      <c r="B2836" s="196" t="s">
        <v>2852</v>
      </c>
      <c r="C2836" s="197">
        <v>0</v>
      </c>
      <c r="D2836" s="197">
        <v>2320</v>
      </c>
      <c r="F2836" s="15"/>
    </row>
    <row r="2837" spans="1:6" hidden="1" outlineLevel="2" x14ac:dyDescent="0.25">
      <c r="A2837" s="196" t="s">
        <v>2853</v>
      </c>
      <c r="B2837" s="196" t="s">
        <v>2854</v>
      </c>
      <c r="C2837" s="197">
        <v>0</v>
      </c>
      <c r="D2837" s="197">
        <v>6204</v>
      </c>
      <c r="F2837" s="15"/>
    </row>
    <row r="2838" spans="1:6" hidden="1" outlineLevel="2" x14ac:dyDescent="0.25">
      <c r="A2838" s="196" t="s">
        <v>2855</v>
      </c>
      <c r="B2838" s="196" t="s">
        <v>2130</v>
      </c>
      <c r="C2838" s="197">
        <v>0</v>
      </c>
      <c r="D2838" s="197">
        <v>1920</v>
      </c>
      <c r="F2838" s="15"/>
    </row>
    <row r="2839" spans="1:6" hidden="1" outlineLevel="2" x14ac:dyDescent="0.25">
      <c r="A2839" s="196" t="s">
        <v>2856</v>
      </c>
      <c r="B2839" s="196" t="s">
        <v>2344</v>
      </c>
      <c r="C2839" s="198">
        <v>0</v>
      </c>
      <c r="D2839" s="198">
        <v>0</v>
      </c>
      <c r="F2839" s="15"/>
    </row>
    <row r="2840" spans="1:6" hidden="1" outlineLevel="2" x14ac:dyDescent="0.25">
      <c r="A2840" s="196" t="s">
        <v>2857</v>
      </c>
      <c r="B2840" s="196" t="s">
        <v>1248</v>
      </c>
      <c r="C2840" s="197">
        <v>0</v>
      </c>
      <c r="D2840" s="197">
        <v>1718</v>
      </c>
      <c r="F2840" s="15"/>
    </row>
    <row r="2841" spans="1:6" hidden="1" outlineLevel="2" x14ac:dyDescent="0.25">
      <c r="A2841" s="196" t="s">
        <v>2858</v>
      </c>
      <c r="B2841" s="196" t="s">
        <v>1256</v>
      </c>
      <c r="C2841" s="197">
        <v>0</v>
      </c>
      <c r="D2841" s="197">
        <v>480</v>
      </c>
      <c r="F2841" s="15"/>
    </row>
    <row r="2842" spans="1:6" hidden="1" outlineLevel="2" x14ac:dyDescent="0.25">
      <c r="A2842" s="196" t="s">
        <v>5993</v>
      </c>
      <c r="B2842" s="196" t="s">
        <v>4314</v>
      </c>
      <c r="C2842" s="198">
        <v>0</v>
      </c>
      <c r="D2842" s="198">
        <v>0</v>
      </c>
      <c r="F2842" s="15"/>
    </row>
    <row r="2843" spans="1:6" hidden="1" outlineLevel="2" x14ac:dyDescent="0.25">
      <c r="A2843" s="196" t="s">
        <v>2859</v>
      </c>
      <c r="B2843" s="196" t="s">
        <v>2860</v>
      </c>
      <c r="C2843" s="197">
        <v>0</v>
      </c>
      <c r="D2843" s="197">
        <v>2300</v>
      </c>
      <c r="F2843" s="15"/>
    </row>
    <row r="2844" spans="1:6" hidden="1" outlineLevel="2" x14ac:dyDescent="0.25">
      <c r="A2844" s="196" t="s">
        <v>2861</v>
      </c>
      <c r="B2844" s="196" t="s">
        <v>1262</v>
      </c>
      <c r="C2844" s="197">
        <v>0</v>
      </c>
      <c r="D2844" s="197">
        <v>1080</v>
      </c>
      <c r="F2844" s="15"/>
    </row>
    <row r="2845" spans="1:6" hidden="1" outlineLevel="2" x14ac:dyDescent="0.25">
      <c r="A2845" s="196" t="s">
        <v>2862</v>
      </c>
      <c r="B2845" s="196" t="s">
        <v>2140</v>
      </c>
      <c r="C2845" s="197">
        <v>0</v>
      </c>
      <c r="D2845" s="197">
        <v>1780</v>
      </c>
      <c r="F2845" s="15"/>
    </row>
    <row r="2846" spans="1:6" hidden="1" outlineLevel="2" x14ac:dyDescent="0.25">
      <c r="A2846" s="196" t="s">
        <v>5994</v>
      </c>
      <c r="B2846" s="196" t="s">
        <v>5995</v>
      </c>
      <c r="C2846" s="197">
        <v>0</v>
      </c>
      <c r="D2846" s="197">
        <v>1260</v>
      </c>
      <c r="F2846" s="15"/>
    </row>
    <row r="2847" spans="1:6" hidden="1" outlineLevel="2" x14ac:dyDescent="0.25">
      <c r="A2847" s="196" t="s">
        <v>5996</v>
      </c>
      <c r="B2847" s="196" t="s">
        <v>5997</v>
      </c>
      <c r="C2847" s="198">
        <v>0</v>
      </c>
      <c r="D2847" s="198">
        <v>0</v>
      </c>
      <c r="F2847" s="15"/>
    </row>
    <row r="2848" spans="1:6" hidden="1" outlineLevel="2" x14ac:dyDescent="0.25">
      <c r="A2848" s="196" t="s">
        <v>2863</v>
      </c>
      <c r="B2848" s="196" t="s">
        <v>1276</v>
      </c>
      <c r="C2848" s="197">
        <v>0</v>
      </c>
      <c r="D2848" s="197">
        <v>180</v>
      </c>
      <c r="F2848" s="15"/>
    </row>
    <row r="2849" spans="1:6" hidden="1" outlineLevel="2" x14ac:dyDescent="0.25">
      <c r="A2849" s="196" t="s">
        <v>2864</v>
      </c>
      <c r="B2849" s="196" t="s">
        <v>1282</v>
      </c>
      <c r="C2849" s="197">
        <v>0</v>
      </c>
      <c r="D2849" s="197">
        <v>1760</v>
      </c>
      <c r="F2849" s="15"/>
    </row>
    <row r="2850" spans="1:6" hidden="1" outlineLevel="2" x14ac:dyDescent="0.25">
      <c r="A2850" s="196" t="s">
        <v>2865</v>
      </c>
      <c r="B2850" s="196" t="s">
        <v>2533</v>
      </c>
      <c r="C2850" s="197">
        <v>0</v>
      </c>
      <c r="D2850" s="197">
        <v>1100</v>
      </c>
      <c r="F2850" s="15"/>
    </row>
    <row r="2851" spans="1:6" hidden="1" outlineLevel="2" x14ac:dyDescent="0.25">
      <c r="A2851" s="196" t="s">
        <v>2866</v>
      </c>
      <c r="B2851" s="196" t="s">
        <v>2148</v>
      </c>
      <c r="C2851" s="197">
        <v>0</v>
      </c>
      <c r="D2851" s="197">
        <v>1760</v>
      </c>
      <c r="F2851" s="15"/>
    </row>
    <row r="2852" spans="1:6" hidden="1" outlineLevel="2" x14ac:dyDescent="0.25">
      <c r="A2852" s="196" t="s">
        <v>2867</v>
      </c>
      <c r="B2852" s="196" t="s">
        <v>2868</v>
      </c>
      <c r="C2852" s="197">
        <v>0</v>
      </c>
      <c r="D2852" s="197">
        <v>2320</v>
      </c>
      <c r="F2852" s="15"/>
    </row>
    <row r="2853" spans="1:6" hidden="1" outlineLevel="2" x14ac:dyDescent="0.25">
      <c r="A2853" s="196" t="s">
        <v>5998</v>
      </c>
      <c r="B2853" s="196" t="s">
        <v>5999</v>
      </c>
      <c r="C2853" s="198">
        <v>0</v>
      </c>
      <c r="D2853" s="198">
        <v>0</v>
      </c>
      <c r="F2853" s="15"/>
    </row>
    <row r="2854" spans="1:6" hidden="1" outlineLevel="2" x14ac:dyDescent="0.25">
      <c r="A2854" s="196" t="s">
        <v>2869</v>
      </c>
      <c r="B2854" s="196" t="s">
        <v>2870</v>
      </c>
      <c r="C2854" s="197">
        <v>0</v>
      </c>
      <c r="D2854" s="197">
        <v>1710</v>
      </c>
      <c r="F2854" s="15"/>
    </row>
    <row r="2855" spans="1:6" hidden="1" outlineLevel="2" x14ac:dyDescent="0.25">
      <c r="A2855" s="196" t="s">
        <v>2871</v>
      </c>
      <c r="B2855" s="196" t="s">
        <v>1292</v>
      </c>
      <c r="C2855" s="197">
        <v>0</v>
      </c>
      <c r="D2855" s="197">
        <v>570</v>
      </c>
      <c r="F2855" s="15"/>
    </row>
    <row r="2856" spans="1:6" hidden="1" outlineLevel="2" x14ac:dyDescent="0.25">
      <c r="A2856" s="196" t="s">
        <v>2872</v>
      </c>
      <c r="B2856" s="196" t="s">
        <v>1298</v>
      </c>
      <c r="C2856" s="197">
        <v>0</v>
      </c>
      <c r="D2856" s="197">
        <v>1795.6</v>
      </c>
      <c r="F2856" s="15"/>
    </row>
    <row r="2857" spans="1:6" hidden="1" outlineLevel="2" x14ac:dyDescent="0.25">
      <c r="A2857" s="196" t="s">
        <v>2873</v>
      </c>
      <c r="B2857" s="196" t="s">
        <v>2160</v>
      </c>
      <c r="C2857" s="197">
        <v>0</v>
      </c>
      <c r="D2857" s="197">
        <v>1760</v>
      </c>
      <c r="F2857" s="15"/>
    </row>
    <row r="2858" spans="1:6" hidden="1" outlineLevel="2" x14ac:dyDescent="0.25">
      <c r="A2858" s="196" t="s">
        <v>2874</v>
      </c>
      <c r="B2858" s="196" t="s">
        <v>2162</v>
      </c>
      <c r="C2858" s="197">
        <v>0</v>
      </c>
      <c r="D2858" s="197">
        <v>1760</v>
      </c>
      <c r="F2858" s="15"/>
    </row>
    <row r="2859" spans="1:6" hidden="1" outlineLevel="2" x14ac:dyDescent="0.25">
      <c r="A2859" s="196" t="s">
        <v>6000</v>
      </c>
      <c r="B2859" s="196" t="s">
        <v>4341</v>
      </c>
      <c r="C2859" s="198">
        <v>0</v>
      </c>
      <c r="D2859" s="198">
        <v>0</v>
      </c>
      <c r="F2859" s="15"/>
    </row>
    <row r="2860" spans="1:6" hidden="1" outlineLevel="2" x14ac:dyDescent="0.25">
      <c r="A2860" s="196" t="s">
        <v>6001</v>
      </c>
      <c r="B2860" s="196" t="s">
        <v>5266</v>
      </c>
      <c r="C2860" s="198">
        <v>0</v>
      </c>
      <c r="D2860" s="198">
        <v>0</v>
      </c>
      <c r="F2860" s="15"/>
    </row>
    <row r="2861" spans="1:6" hidden="1" outlineLevel="2" x14ac:dyDescent="0.25">
      <c r="A2861" s="196" t="s">
        <v>2875</v>
      </c>
      <c r="B2861" s="196" t="s">
        <v>1312</v>
      </c>
      <c r="C2861" s="197">
        <v>0</v>
      </c>
      <c r="D2861" s="197">
        <v>180</v>
      </c>
      <c r="F2861" s="15"/>
    </row>
    <row r="2862" spans="1:6" hidden="1" outlineLevel="2" x14ac:dyDescent="0.25">
      <c r="A2862" s="196" t="s">
        <v>6002</v>
      </c>
      <c r="B2862" s="196" t="s">
        <v>6003</v>
      </c>
      <c r="C2862" s="197">
        <v>0</v>
      </c>
      <c r="D2862" s="197">
        <v>2000</v>
      </c>
      <c r="F2862" s="15"/>
    </row>
    <row r="2863" spans="1:6" hidden="1" outlineLevel="2" x14ac:dyDescent="0.25">
      <c r="A2863" s="196" t="s">
        <v>2876</v>
      </c>
      <c r="B2863" s="196" t="s">
        <v>2877</v>
      </c>
      <c r="C2863" s="197">
        <v>0</v>
      </c>
      <c r="D2863" s="197">
        <v>1080</v>
      </c>
      <c r="F2863" s="15"/>
    </row>
    <row r="2864" spans="1:6" hidden="1" outlineLevel="2" x14ac:dyDescent="0.25">
      <c r="A2864" s="196" t="s">
        <v>6004</v>
      </c>
      <c r="B2864" s="196" t="s">
        <v>5270</v>
      </c>
      <c r="C2864" s="198">
        <v>0</v>
      </c>
      <c r="D2864" s="198">
        <v>0</v>
      </c>
      <c r="F2864" s="15"/>
    </row>
    <row r="2865" spans="1:6" hidden="1" outlineLevel="2" x14ac:dyDescent="0.25">
      <c r="A2865" s="196" t="s">
        <v>6005</v>
      </c>
      <c r="B2865" s="196" t="s">
        <v>6006</v>
      </c>
      <c r="C2865" s="198">
        <v>0</v>
      </c>
      <c r="D2865" s="198">
        <v>0</v>
      </c>
      <c r="F2865" s="15"/>
    </row>
    <row r="2866" spans="1:6" hidden="1" outlineLevel="2" x14ac:dyDescent="0.25">
      <c r="A2866" s="196" t="s">
        <v>2878</v>
      </c>
      <c r="B2866" s="196" t="s">
        <v>2879</v>
      </c>
      <c r="C2866" s="197">
        <v>0</v>
      </c>
      <c r="D2866" s="197">
        <v>1130</v>
      </c>
      <c r="F2866" s="15"/>
    </row>
    <row r="2867" spans="1:6" hidden="1" outlineLevel="2" x14ac:dyDescent="0.25">
      <c r="A2867" s="196" t="s">
        <v>2880</v>
      </c>
      <c r="B2867" s="196" t="s">
        <v>1324</v>
      </c>
      <c r="C2867" s="197">
        <v>0</v>
      </c>
      <c r="D2867" s="197">
        <v>400</v>
      </c>
      <c r="F2867" s="15"/>
    </row>
    <row r="2868" spans="1:6" hidden="1" outlineLevel="2" x14ac:dyDescent="0.25">
      <c r="A2868" s="196" t="s">
        <v>2881</v>
      </c>
      <c r="B2868" s="196" t="s">
        <v>2352</v>
      </c>
      <c r="C2868" s="198">
        <v>0</v>
      </c>
      <c r="D2868" s="198">
        <v>0</v>
      </c>
      <c r="F2868" s="15"/>
    </row>
    <row r="2869" spans="1:6" hidden="1" outlineLevel="2" x14ac:dyDescent="0.25">
      <c r="A2869" s="196" t="s">
        <v>2882</v>
      </c>
      <c r="B2869" s="196" t="s">
        <v>2883</v>
      </c>
      <c r="C2869" s="197">
        <v>0</v>
      </c>
      <c r="D2869" s="197">
        <v>2320</v>
      </c>
      <c r="F2869" s="15"/>
    </row>
    <row r="2870" spans="1:6" hidden="1" outlineLevel="2" x14ac:dyDescent="0.25">
      <c r="A2870" s="196" t="s">
        <v>2884</v>
      </c>
      <c r="B2870" s="196" t="s">
        <v>2167</v>
      </c>
      <c r="C2870" s="197">
        <v>0</v>
      </c>
      <c r="D2870" s="197">
        <v>3851.2</v>
      </c>
      <c r="F2870" s="15"/>
    </row>
    <row r="2871" spans="1:6" hidden="1" outlineLevel="2" x14ac:dyDescent="0.25">
      <c r="A2871" s="196" t="s">
        <v>2885</v>
      </c>
      <c r="B2871" s="196" t="s">
        <v>2169</v>
      </c>
      <c r="C2871" s="197">
        <v>0</v>
      </c>
      <c r="D2871" s="197">
        <v>1780</v>
      </c>
      <c r="F2871" s="15"/>
    </row>
    <row r="2872" spans="1:6" hidden="1" outlineLevel="2" x14ac:dyDescent="0.25">
      <c r="A2872" s="196" t="s">
        <v>2886</v>
      </c>
      <c r="B2872" s="196" t="s">
        <v>1338</v>
      </c>
      <c r="C2872" s="197">
        <v>0</v>
      </c>
      <c r="D2872" s="197">
        <v>320</v>
      </c>
      <c r="F2872" s="15"/>
    </row>
    <row r="2873" spans="1:6" hidden="1" outlineLevel="2" x14ac:dyDescent="0.25">
      <c r="A2873" s="196" t="s">
        <v>2887</v>
      </c>
      <c r="B2873" s="196" t="s">
        <v>2171</v>
      </c>
      <c r="C2873" s="198">
        <v>0</v>
      </c>
      <c r="D2873" s="198">
        <v>0</v>
      </c>
      <c r="F2873" s="15"/>
    </row>
    <row r="2874" spans="1:6" hidden="1" outlineLevel="2" x14ac:dyDescent="0.25">
      <c r="A2874" s="196" t="s">
        <v>2888</v>
      </c>
      <c r="B2874" s="196" t="s">
        <v>2889</v>
      </c>
      <c r="C2874" s="197">
        <v>0</v>
      </c>
      <c r="D2874" s="197">
        <v>2300</v>
      </c>
      <c r="F2874" s="15"/>
    </row>
    <row r="2875" spans="1:6" hidden="1" outlineLevel="2" x14ac:dyDescent="0.25">
      <c r="A2875" s="196" t="s">
        <v>2890</v>
      </c>
      <c r="B2875" s="196" t="s">
        <v>1346</v>
      </c>
      <c r="C2875" s="197">
        <v>0</v>
      </c>
      <c r="D2875" s="197">
        <v>1087.8</v>
      </c>
      <c r="F2875" s="15"/>
    </row>
    <row r="2876" spans="1:6" hidden="1" outlineLevel="2" x14ac:dyDescent="0.25">
      <c r="A2876" s="196" t="s">
        <v>2891</v>
      </c>
      <c r="B2876" s="196" t="s">
        <v>2892</v>
      </c>
      <c r="C2876" s="197">
        <v>0</v>
      </c>
      <c r="D2876" s="197">
        <v>1320</v>
      </c>
      <c r="F2876" s="15"/>
    </row>
    <row r="2877" spans="1:6" hidden="1" outlineLevel="2" x14ac:dyDescent="0.25">
      <c r="A2877" s="196" t="s">
        <v>6007</v>
      </c>
      <c r="B2877" s="196" t="s">
        <v>4380</v>
      </c>
      <c r="C2877" s="198">
        <v>0</v>
      </c>
      <c r="D2877" s="198">
        <v>0</v>
      </c>
      <c r="F2877" s="15"/>
    </row>
    <row r="2878" spans="1:6" hidden="1" outlineLevel="2" x14ac:dyDescent="0.25">
      <c r="A2878" s="196" t="s">
        <v>2893</v>
      </c>
      <c r="B2878" s="196" t="s">
        <v>2894</v>
      </c>
      <c r="C2878" s="197">
        <v>0</v>
      </c>
      <c r="D2878" s="197">
        <v>1040</v>
      </c>
      <c r="F2878" s="15"/>
    </row>
    <row r="2879" spans="1:6" hidden="1" outlineLevel="2" x14ac:dyDescent="0.25">
      <c r="A2879" s="196" t="s">
        <v>2895</v>
      </c>
      <c r="B2879" s="196" t="s">
        <v>2896</v>
      </c>
      <c r="C2879" s="197">
        <v>0</v>
      </c>
      <c r="D2879" s="197">
        <v>5441.6</v>
      </c>
      <c r="F2879" s="15"/>
    </row>
    <row r="2880" spans="1:6" hidden="1" outlineLevel="2" x14ac:dyDescent="0.25">
      <c r="A2880" s="196" t="s">
        <v>2897</v>
      </c>
      <c r="B2880" s="196" t="s">
        <v>2316</v>
      </c>
      <c r="C2880" s="198">
        <v>0</v>
      </c>
      <c r="D2880" s="198">
        <v>0</v>
      </c>
      <c r="F2880" s="15"/>
    </row>
    <row r="2881" spans="1:6" hidden="1" outlineLevel="2" x14ac:dyDescent="0.25">
      <c r="A2881" s="196" t="s">
        <v>6008</v>
      </c>
      <c r="B2881" s="196" t="s">
        <v>5285</v>
      </c>
      <c r="C2881" s="198">
        <v>0</v>
      </c>
      <c r="D2881" s="198">
        <v>0</v>
      </c>
      <c r="F2881" s="15"/>
    </row>
    <row r="2882" spans="1:6" hidden="1" outlineLevel="2" x14ac:dyDescent="0.25">
      <c r="A2882" s="196" t="s">
        <v>2898</v>
      </c>
      <c r="B2882" s="196" t="s">
        <v>2179</v>
      </c>
      <c r="C2882" s="197">
        <v>0</v>
      </c>
      <c r="D2882" s="197">
        <v>640</v>
      </c>
      <c r="F2882" s="15"/>
    </row>
    <row r="2883" spans="1:6" hidden="1" outlineLevel="2" x14ac:dyDescent="0.25">
      <c r="A2883" s="196" t="s">
        <v>2899</v>
      </c>
      <c r="B2883" s="196" t="s">
        <v>2199</v>
      </c>
      <c r="C2883" s="197">
        <v>0</v>
      </c>
      <c r="D2883" s="197">
        <v>1800</v>
      </c>
      <c r="F2883" s="15"/>
    </row>
    <row r="2884" spans="1:6" hidden="1" outlineLevel="2" x14ac:dyDescent="0.25">
      <c r="A2884" s="196" t="s">
        <v>2900</v>
      </c>
      <c r="B2884" s="196" t="s">
        <v>2901</v>
      </c>
      <c r="C2884" s="197">
        <v>0</v>
      </c>
      <c r="D2884" s="197">
        <v>2300</v>
      </c>
      <c r="F2884" s="15"/>
    </row>
    <row r="2885" spans="1:6" hidden="1" outlineLevel="2" x14ac:dyDescent="0.25">
      <c r="A2885" s="196" t="s">
        <v>2902</v>
      </c>
      <c r="B2885" s="196" t="s">
        <v>2201</v>
      </c>
      <c r="C2885" s="198">
        <v>0</v>
      </c>
      <c r="D2885" s="198">
        <v>0</v>
      </c>
      <c r="F2885" s="15"/>
    </row>
    <row r="2886" spans="1:6" hidden="1" outlineLevel="2" x14ac:dyDescent="0.25">
      <c r="A2886" s="196" t="s">
        <v>6009</v>
      </c>
      <c r="B2886" s="196" t="s">
        <v>6010</v>
      </c>
      <c r="C2886" s="198">
        <v>0</v>
      </c>
      <c r="D2886" s="198">
        <v>0</v>
      </c>
      <c r="F2886" s="15"/>
    </row>
    <row r="2887" spans="1:6" hidden="1" outlineLevel="2" x14ac:dyDescent="0.25">
      <c r="A2887" s="196" t="s">
        <v>2903</v>
      </c>
      <c r="B2887" s="196" t="s">
        <v>2205</v>
      </c>
      <c r="C2887" s="197">
        <v>0</v>
      </c>
      <c r="D2887" s="197">
        <v>1760</v>
      </c>
      <c r="F2887" s="15"/>
    </row>
    <row r="2888" spans="1:6" hidden="1" outlineLevel="2" x14ac:dyDescent="0.25">
      <c r="A2888" s="196" t="s">
        <v>6011</v>
      </c>
      <c r="B2888" s="196" t="s">
        <v>2213</v>
      </c>
      <c r="C2888" s="198">
        <v>0</v>
      </c>
      <c r="D2888" s="198">
        <v>0</v>
      </c>
      <c r="F2888" s="15"/>
    </row>
    <row r="2889" spans="1:6" hidden="1" outlineLevel="2" x14ac:dyDescent="0.25">
      <c r="A2889" s="196" t="s">
        <v>2904</v>
      </c>
      <c r="B2889" s="196" t="s">
        <v>2905</v>
      </c>
      <c r="C2889" s="197">
        <v>0</v>
      </c>
      <c r="D2889" s="197">
        <v>2300</v>
      </c>
      <c r="F2889" s="15"/>
    </row>
    <row r="2890" spans="1:6" hidden="1" outlineLevel="2" x14ac:dyDescent="0.25">
      <c r="A2890" s="196" t="s">
        <v>6012</v>
      </c>
      <c r="B2890" s="196" t="s">
        <v>5299</v>
      </c>
      <c r="C2890" s="198">
        <v>0</v>
      </c>
      <c r="D2890" s="198">
        <v>0</v>
      </c>
      <c r="F2890" s="15"/>
    </row>
    <row r="2891" spans="1:6" hidden="1" outlineLevel="1" x14ac:dyDescent="0.25">
      <c r="A2891" s="196" t="s">
        <v>2906</v>
      </c>
      <c r="B2891" s="196" t="s">
        <v>1394</v>
      </c>
      <c r="C2891" s="197">
        <v>0</v>
      </c>
      <c r="D2891" s="197">
        <v>14140</v>
      </c>
      <c r="F2891" s="15"/>
    </row>
    <row r="2892" spans="1:6" hidden="1" outlineLevel="2" x14ac:dyDescent="0.25">
      <c r="A2892" s="196" t="s">
        <v>6013</v>
      </c>
      <c r="B2892" s="196" t="s">
        <v>6014</v>
      </c>
      <c r="C2892" s="198">
        <v>0</v>
      </c>
      <c r="D2892" s="198">
        <v>0</v>
      </c>
      <c r="F2892" s="15"/>
    </row>
    <row r="2893" spans="1:6" hidden="1" outlineLevel="2" x14ac:dyDescent="0.25">
      <c r="A2893" s="196" t="s">
        <v>2907</v>
      </c>
      <c r="B2893" s="196" t="s">
        <v>1885</v>
      </c>
      <c r="C2893" s="197">
        <v>0</v>
      </c>
      <c r="D2893" s="197">
        <v>600</v>
      </c>
      <c r="F2893" s="15"/>
    </row>
    <row r="2894" spans="1:6" hidden="1" outlineLevel="2" x14ac:dyDescent="0.25">
      <c r="A2894" s="196" t="s">
        <v>2908</v>
      </c>
      <c r="B2894" s="196" t="s">
        <v>1989</v>
      </c>
      <c r="C2894" s="197">
        <v>0</v>
      </c>
      <c r="D2894" s="197">
        <v>1080</v>
      </c>
      <c r="F2894" s="15"/>
    </row>
    <row r="2895" spans="1:6" hidden="1" outlineLevel="2" x14ac:dyDescent="0.25">
      <c r="A2895" s="196" t="s">
        <v>6015</v>
      </c>
      <c r="B2895" s="196" t="s">
        <v>6016</v>
      </c>
      <c r="C2895" s="198">
        <v>0</v>
      </c>
      <c r="D2895" s="198">
        <v>0</v>
      </c>
      <c r="F2895" s="15"/>
    </row>
    <row r="2896" spans="1:6" hidden="1" outlineLevel="2" x14ac:dyDescent="0.25">
      <c r="A2896" s="196" t="s">
        <v>2909</v>
      </c>
      <c r="B2896" s="196" t="s">
        <v>1434</v>
      </c>
      <c r="C2896" s="197">
        <v>0</v>
      </c>
      <c r="D2896" s="197">
        <v>960</v>
      </c>
      <c r="F2896" s="15"/>
    </row>
    <row r="2897" spans="1:6" hidden="1" outlineLevel="2" x14ac:dyDescent="0.25">
      <c r="A2897" s="196" t="s">
        <v>2910</v>
      </c>
      <c r="B2897" s="196" t="s">
        <v>2911</v>
      </c>
      <c r="C2897" s="197">
        <v>0</v>
      </c>
      <c r="D2897" s="197">
        <v>1320</v>
      </c>
      <c r="F2897" s="15"/>
    </row>
    <row r="2898" spans="1:6" hidden="1" outlineLevel="2" x14ac:dyDescent="0.25">
      <c r="A2898" s="196" t="s">
        <v>2912</v>
      </c>
      <c r="B2898" s="196" t="s">
        <v>2913</v>
      </c>
      <c r="C2898" s="197">
        <v>0</v>
      </c>
      <c r="D2898" s="197">
        <v>800</v>
      </c>
      <c r="F2898" s="15"/>
    </row>
    <row r="2899" spans="1:6" hidden="1" outlineLevel="2" x14ac:dyDescent="0.25">
      <c r="A2899" s="196" t="s">
        <v>2914</v>
      </c>
      <c r="B2899" s="196" t="s">
        <v>1454</v>
      </c>
      <c r="C2899" s="197">
        <v>0</v>
      </c>
      <c r="D2899" s="197">
        <v>1200</v>
      </c>
      <c r="F2899" s="15"/>
    </row>
    <row r="2900" spans="1:6" hidden="1" outlineLevel="2" x14ac:dyDescent="0.25">
      <c r="A2900" s="196" t="s">
        <v>2915</v>
      </c>
      <c r="B2900" s="196" t="s">
        <v>2916</v>
      </c>
      <c r="C2900" s="197">
        <v>0</v>
      </c>
      <c r="D2900" s="197">
        <v>2400</v>
      </c>
      <c r="F2900" s="15"/>
    </row>
    <row r="2901" spans="1:6" hidden="1" outlineLevel="2" x14ac:dyDescent="0.25">
      <c r="A2901" s="196" t="s">
        <v>6017</v>
      </c>
      <c r="B2901" s="196" t="s">
        <v>4455</v>
      </c>
      <c r="C2901" s="197">
        <v>0</v>
      </c>
      <c r="D2901" s="197">
        <v>360</v>
      </c>
      <c r="F2901" s="15"/>
    </row>
    <row r="2902" spans="1:6" hidden="1" outlineLevel="2" x14ac:dyDescent="0.25">
      <c r="A2902" s="196" t="s">
        <v>6018</v>
      </c>
      <c r="B2902" s="196" t="s">
        <v>2162</v>
      </c>
      <c r="C2902" s="198">
        <v>0</v>
      </c>
      <c r="D2902" s="198">
        <v>0</v>
      </c>
      <c r="F2902" s="15"/>
    </row>
    <row r="2903" spans="1:6" hidden="1" outlineLevel="2" x14ac:dyDescent="0.25">
      <c r="A2903" s="196" t="s">
        <v>6019</v>
      </c>
      <c r="B2903" s="196" t="s">
        <v>4504</v>
      </c>
      <c r="C2903" s="197">
        <v>0</v>
      </c>
      <c r="D2903" s="197">
        <v>1100</v>
      </c>
      <c r="F2903" s="15"/>
    </row>
    <row r="2904" spans="1:6" hidden="1" outlineLevel="2" x14ac:dyDescent="0.25">
      <c r="A2904" s="196" t="s">
        <v>2917</v>
      </c>
      <c r="B2904" s="196" t="s">
        <v>2918</v>
      </c>
      <c r="C2904" s="197">
        <v>0</v>
      </c>
      <c r="D2904" s="197">
        <v>1200</v>
      </c>
      <c r="F2904" s="15"/>
    </row>
    <row r="2905" spans="1:6" hidden="1" outlineLevel="2" x14ac:dyDescent="0.25">
      <c r="A2905" s="196" t="s">
        <v>2919</v>
      </c>
      <c r="B2905" s="196" t="s">
        <v>1560</v>
      </c>
      <c r="C2905" s="197">
        <v>0</v>
      </c>
      <c r="D2905" s="197">
        <v>960</v>
      </c>
      <c r="F2905" s="15"/>
    </row>
    <row r="2906" spans="1:6" hidden="1" outlineLevel="2" x14ac:dyDescent="0.25">
      <c r="A2906" s="196" t="s">
        <v>6020</v>
      </c>
      <c r="B2906" s="196" t="s">
        <v>6021</v>
      </c>
      <c r="C2906" s="198">
        <v>0</v>
      </c>
      <c r="D2906" s="198">
        <v>0</v>
      </c>
      <c r="F2906" s="15"/>
    </row>
    <row r="2907" spans="1:6" hidden="1" outlineLevel="2" x14ac:dyDescent="0.25">
      <c r="A2907" s="196" t="s">
        <v>2920</v>
      </c>
      <c r="B2907" s="196" t="s">
        <v>1618</v>
      </c>
      <c r="C2907" s="197">
        <v>0</v>
      </c>
      <c r="D2907" s="197">
        <v>960</v>
      </c>
      <c r="F2907" s="15"/>
    </row>
    <row r="2908" spans="1:6" hidden="1" outlineLevel="2" x14ac:dyDescent="0.25">
      <c r="A2908" s="196" t="s">
        <v>2921</v>
      </c>
      <c r="B2908" s="196" t="s">
        <v>2922</v>
      </c>
      <c r="C2908" s="197">
        <v>0</v>
      </c>
      <c r="D2908" s="197">
        <v>1200</v>
      </c>
      <c r="F2908" s="15"/>
    </row>
    <row r="2909" spans="1:6" hidden="1" outlineLevel="1" x14ac:dyDescent="0.25">
      <c r="A2909" s="196" t="s">
        <v>2923</v>
      </c>
      <c r="B2909" s="196" t="s">
        <v>2924</v>
      </c>
      <c r="C2909" s="197">
        <v>0</v>
      </c>
      <c r="D2909" s="197">
        <v>45088.17</v>
      </c>
      <c r="F2909" s="15"/>
    </row>
    <row r="2910" spans="1:6" hidden="1" outlineLevel="2" x14ac:dyDescent="0.25">
      <c r="A2910" s="196" t="s">
        <v>6022</v>
      </c>
      <c r="B2910" s="196" t="s">
        <v>6023</v>
      </c>
      <c r="C2910" s="198">
        <v>0</v>
      </c>
      <c r="D2910" s="198">
        <v>0</v>
      </c>
      <c r="F2910" s="15"/>
    </row>
    <row r="2911" spans="1:6" hidden="1" outlineLevel="2" x14ac:dyDescent="0.25">
      <c r="A2911" s="196" t="s">
        <v>6024</v>
      </c>
      <c r="B2911" s="196" t="s">
        <v>6025</v>
      </c>
      <c r="C2911" s="198">
        <v>0</v>
      </c>
      <c r="D2911" s="198">
        <v>0</v>
      </c>
      <c r="F2911" s="15"/>
    </row>
    <row r="2912" spans="1:6" hidden="1" outlineLevel="2" x14ac:dyDescent="0.25">
      <c r="A2912" s="196" t="s">
        <v>6026</v>
      </c>
      <c r="B2912" s="196" t="s">
        <v>850</v>
      </c>
      <c r="C2912" s="197">
        <v>0</v>
      </c>
      <c r="D2912" s="197">
        <v>1080</v>
      </c>
      <c r="F2912" s="15"/>
    </row>
    <row r="2913" spans="1:6" hidden="1" outlineLevel="2" x14ac:dyDescent="0.25">
      <c r="A2913" s="196" t="s">
        <v>6027</v>
      </c>
      <c r="B2913" s="196" t="s">
        <v>4552</v>
      </c>
      <c r="C2913" s="197">
        <v>0</v>
      </c>
      <c r="D2913" s="197">
        <v>1080</v>
      </c>
      <c r="F2913" s="15"/>
    </row>
    <row r="2914" spans="1:6" hidden="1" outlineLevel="2" x14ac:dyDescent="0.25">
      <c r="A2914" s="196" t="s">
        <v>6028</v>
      </c>
      <c r="B2914" s="196" t="s">
        <v>2782</v>
      </c>
      <c r="C2914" s="197">
        <v>0</v>
      </c>
      <c r="D2914" s="197">
        <v>1320</v>
      </c>
      <c r="F2914" s="15"/>
    </row>
    <row r="2915" spans="1:6" hidden="1" outlineLevel="2" x14ac:dyDescent="0.25">
      <c r="A2915" s="196" t="s">
        <v>2925</v>
      </c>
      <c r="B2915" s="196" t="s">
        <v>2926</v>
      </c>
      <c r="C2915" s="198">
        <v>0</v>
      </c>
      <c r="D2915" s="198">
        <v>0</v>
      </c>
      <c r="F2915" s="15"/>
    </row>
    <row r="2916" spans="1:6" hidden="1" outlineLevel="2" x14ac:dyDescent="0.25">
      <c r="A2916" s="196" t="s">
        <v>6029</v>
      </c>
      <c r="B2916" s="196" t="s">
        <v>6030</v>
      </c>
      <c r="C2916" s="198">
        <v>0</v>
      </c>
      <c r="D2916" s="198">
        <v>0</v>
      </c>
      <c r="F2916" s="15"/>
    </row>
    <row r="2917" spans="1:6" hidden="1" outlineLevel="2" x14ac:dyDescent="0.25">
      <c r="A2917" s="196" t="s">
        <v>6031</v>
      </c>
      <c r="B2917" s="196" t="s">
        <v>6032</v>
      </c>
      <c r="C2917" s="198">
        <v>0</v>
      </c>
      <c r="D2917" s="198">
        <v>0</v>
      </c>
      <c r="F2917" s="15"/>
    </row>
    <row r="2918" spans="1:6" hidden="1" outlineLevel="2" x14ac:dyDescent="0.25">
      <c r="A2918" s="196" t="s">
        <v>2927</v>
      </c>
      <c r="B2918" s="196" t="s">
        <v>2928</v>
      </c>
      <c r="C2918" s="198">
        <v>0</v>
      </c>
      <c r="D2918" s="198">
        <v>0</v>
      </c>
      <c r="F2918" s="15"/>
    </row>
    <row r="2919" spans="1:6" hidden="1" outlineLevel="2" x14ac:dyDescent="0.25">
      <c r="A2919" s="196" t="s">
        <v>6033</v>
      </c>
      <c r="B2919" s="196" t="s">
        <v>2784</v>
      </c>
      <c r="C2919" s="197">
        <v>0</v>
      </c>
      <c r="D2919" s="197">
        <v>1320</v>
      </c>
      <c r="F2919" s="15"/>
    </row>
    <row r="2920" spans="1:6" hidden="1" outlineLevel="2" x14ac:dyDescent="0.25">
      <c r="A2920" s="196" t="s">
        <v>6034</v>
      </c>
      <c r="B2920" s="196" t="s">
        <v>6014</v>
      </c>
      <c r="C2920" s="198">
        <v>0</v>
      </c>
      <c r="D2920" s="198">
        <v>0</v>
      </c>
      <c r="F2920" s="15"/>
    </row>
    <row r="2921" spans="1:6" hidden="1" outlineLevel="2" x14ac:dyDescent="0.25">
      <c r="A2921" s="196" t="s">
        <v>6035</v>
      </c>
      <c r="B2921" s="196" t="s">
        <v>6036</v>
      </c>
      <c r="C2921" s="198">
        <v>0</v>
      </c>
      <c r="D2921" s="198">
        <v>0</v>
      </c>
      <c r="F2921" s="15"/>
    </row>
    <row r="2922" spans="1:6" hidden="1" outlineLevel="2" x14ac:dyDescent="0.25">
      <c r="A2922" s="196" t="s">
        <v>6037</v>
      </c>
      <c r="B2922" s="196" t="s">
        <v>4563</v>
      </c>
      <c r="C2922" s="197">
        <v>0</v>
      </c>
      <c r="D2922" s="197">
        <v>1080</v>
      </c>
      <c r="F2922" s="15"/>
    </row>
    <row r="2923" spans="1:6" hidden="1" outlineLevel="2" x14ac:dyDescent="0.25">
      <c r="A2923" s="196" t="s">
        <v>6038</v>
      </c>
      <c r="B2923" s="196" t="s">
        <v>1987</v>
      </c>
      <c r="C2923" s="197">
        <v>0</v>
      </c>
      <c r="D2923" s="197">
        <v>960</v>
      </c>
      <c r="F2923" s="15"/>
    </row>
    <row r="2924" spans="1:6" hidden="1" outlineLevel="2" x14ac:dyDescent="0.25">
      <c r="A2924" s="196" t="s">
        <v>6039</v>
      </c>
      <c r="B2924" s="196" t="s">
        <v>6040</v>
      </c>
      <c r="C2924" s="198">
        <v>0</v>
      </c>
      <c r="D2924" s="198">
        <v>0</v>
      </c>
      <c r="F2924" s="15"/>
    </row>
    <row r="2925" spans="1:6" hidden="1" outlineLevel="2" x14ac:dyDescent="0.25">
      <c r="A2925" s="196" t="s">
        <v>2929</v>
      </c>
      <c r="B2925" s="196" t="s">
        <v>2930</v>
      </c>
      <c r="C2925" s="198">
        <v>0</v>
      </c>
      <c r="D2925" s="198">
        <v>0</v>
      </c>
      <c r="F2925" s="15"/>
    </row>
    <row r="2926" spans="1:6" hidden="1" outlineLevel="2" x14ac:dyDescent="0.25">
      <c r="A2926" s="196" t="s">
        <v>6041</v>
      </c>
      <c r="B2926" s="196" t="s">
        <v>2786</v>
      </c>
      <c r="C2926" s="197">
        <v>0</v>
      </c>
      <c r="D2926" s="197">
        <v>880</v>
      </c>
      <c r="F2926" s="15"/>
    </row>
    <row r="2927" spans="1:6" hidden="1" outlineLevel="2" x14ac:dyDescent="0.25">
      <c r="A2927" s="196" t="s">
        <v>6042</v>
      </c>
      <c r="B2927" s="196" t="s">
        <v>6043</v>
      </c>
      <c r="C2927" s="198">
        <v>0</v>
      </c>
      <c r="D2927" s="198">
        <v>0</v>
      </c>
      <c r="F2927" s="15"/>
    </row>
    <row r="2928" spans="1:6" hidden="1" outlineLevel="2" x14ac:dyDescent="0.25">
      <c r="A2928" s="196" t="s">
        <v>6044</v>
      </c>
      <c r="B2928" s="196" t="s">
        <v>6045</v>
      </c>
      <c r="C2928" s="197">
        <v>0</v>
      </c>
      <c r="D2928" s="197">
        <v>161.29</v>
      </c>
      <c r="F2928" s="15"/>
    </row>
    <row r="2929" spans="1:6" hidden="1" outlineLevel="2" x14ac:dyDescent="0.25">
      <c r="A2929" s="196" t="s">
        <v>6046</v>
      </c>
      <c r="B2929" s="196" t="s">
        <v>6047</v>
      </c>
      <c r="C2929" s="198">
        <v>0</v>
      </c>
      <c r="D2929" s="198">
        <v>0</v>
      </c>
      <c r="F2929" s="15"/>
    </row>
    <row r="2930" spans="1:6" hidden="1" outlineLevel="2" x14ac:dyDescent="0.25">
      <c r="A2930" s="196" t="s">
        <v>6048</v>
      </c>
      <c r="B2930" s="196" t="s">
        <v>5312</v>
      </c>
      <c r="C2930" s="197">
        <v>0</v>
      </c>
      <c r="D2930" s="197">
        <v>1200</v>
      </c>
      <c r="F2930" s="15"/>
    </row>
    <row r="2931" spans="1:6" hidden="1" outlineLevel="2" x14ac:dyDescent="0.25">
      <c r="A2931" s="196" t="s">
        <v>6049</v>
      </c>
      <c r="B2931" s="196" t="s">
        <v>6050</v>
      </c>
      <c r="C2931" s="198">
        <v>0</v>
      </c>
      <c r="D2931" s="198">
        <v>0</v>
      </c>
      <c r="F2931" s="15"/>
    </row>
    <row r="2932" spans="1:6" hidden="1" outlineLevel="2" x14ac:dyDescent="0.25">
      <c r="A2932" s="196" t="s">
        <v>6051</v>
      </c>
      <c r="B2932" s="196" t="s">
        <v>6052</v>
      </c>
      <c r="C2932" s="198">
        <v>0</v>
      </c>
      <c r="D2932" s="198">
        <v>0</v>
      </c>
      <c r="F2932" s="15"/>
    </row>
    <row r="2933" spans="1:6" hidden="1" outlineLevel="2" x14ac:dyDescent="0.25">
      <c r="A2933" s="196" t="s">
        <v>6053</v>
      </c>
      <c r="B2933" s="196" t="s">
        <v>6054</v>
      </c>
      <c r="C2933" s="198">
        <v>0</v>
      </c>
      <c r="D2933" s="198">
        <v>0</v>
      </c>
      <c r="F2933" s="15"/>
    </row>
    <row r="2934" spans="1:6" hidden="1" outlineLevel="2" x14ac:dyDescent="0.25">
      <c r="A2934" s="196" t="s">
        <v>6055</v>
      </c>
      <c r="B2934" s="196" t="s">
        <v>6056</v>
      </c>
      <c r="C2934" s="198">
        <v>0</v>
      </c>
      <c r="D2934" s="198">
        <v>0</v>
      </c>
      <c r="F2934" s="15"/>
    </row>
    <row r="2935" spans="1:6" hidden="1" outlineLevel="2" x14ac:dyDescent="0.25">
      <c r="A2935" s="196" t="s">
        <v>2931</v>
      </c>
      <c r="B2935" s="196" t="s">
        <v>2932</v>
      </c>
      <c r="C2935" s="198">
        <v>0</v>
      </c>
      <c r="D2935" s="198">
        <v>0</v>
      </c>
      <c r="F2935" s="15"/>
    </row>
    <row r="2936" spans="1:6" hidden="1" outlineLevel="2" x14ac:dyDescent="0.25">
      <c r="A2936" s="196" t="s">
        <v>6057</v>
      </c>
      <c r="B2936" s="196" t="s">
        <v>6058</v>
      </c>
      <c r="C2936" s="198">
        <v>0</v>
      </c>
      <c r="D2936" s="198">
        <v>0</v>
      </c>
      <c r="F2936" s="15"/>
    </row>
    <row r="2937" spans="1:6" hidden="1" outlineLevel="2" x14ac:dyDescent="0.25">
      <c r="A2937" s="196" t="s">
        <v>6059</v>
      </c>
      <c r="B2937" s="196" t="s">
        <v>1672</v>
      </c>
      <c r="C2937" s="197">
        <v>0</v>
      </c>
      <c r="D2937" s="197">
        <v>1200</v>
      </c>
      <c r="F2937" s="15"/>
    </row>
    <row r="2938" spans="1:6" hidden="1" outlineLevel="2" x14ac:dyDescent="0.25">
      <c r="A2938" s="196" t="s">
        <v>2933</v>
      </c>
      <c r="B2938" s="196" t="s">
        <v>2934</v>
      </c>
      <c r="C2938" s="198">
        <v>0</v>
      </c>
      <c r="D2938" s="198">
        <v>0</v>
      </c>
      <c r="F2938" s="15"/>
    </row>
    <row r="2939" spans="1:6" hidden="1" outlineLevel="2" x14ac:dyDescent="0.25">
      <c r="A2939" s="196" t="s">
        <v>6060</v>
      </c>
      <c r="B2939" s="196" t="s">
        <v>6061</v>
      </c>
      <c r="C2939" s="198">
        <v>0</v>
      </c>
      <c r="D2939" s="198">
        <v>0</v>
      </c>
      <c r="F2939" s="15"/>
    </row>
    <row r="2940" spans="1:6" hidden="1" outlineLevel="2" x14ac:dyDescent="0.25">
      <c r="A2940" s="196" t="s">
        <v>2935</v>
      </c>
      <c r="B2940" s="196" t="s">
        <v>2936</v>
      </c>
      <c r="C2940" s="198">
        <v>0</v>
      </c>
      <c r="D2940" s="198">
        <v>0</v>
      </c>
      <c r="F2940" s="15"/>
    </row>
    <row r="2941" spans="1:6" hidden="1" outlineLevel="2" x14ac:dyDescent="0.25">
      <c r="A2941" s="196" t="s">
        <v>6062</v>
      </c>
      <c r="B2941" s="196" t="s">
        <v>6063</v>
      </c>
      <c r="C2941" s="198">
        <v>0</v>
      </c>
      <c r="D2941" s="198">
        <v>0</v>
      </c>
      <c r="F2941" s="15"/>
    </row>
    <row r="2942" spans="1:6" hidden="1" outlineLevel="2" x14ac:dyDescent="0.25">
      <c r="A2942" s="196" t="s">
        <v>6064</v>
      </c>
      <c r="B2942" s="196" t="s">
        <v>6065</v>
      </c>
      <c r="C2942" s="198">
        <v>0</v>
      </c>
      <c r="D2942" s="198">
        <v>0</v>
      </c>
      <c r="F2942" s="15"/>
    </row>
    <row r="2943" spans="1:6" hidden="1" outlineLevel="2" x14ac:dyDescent="0.25">
      <c r="A2943" s="196" t="s">
        <v>6066</v>
      </c>
      <c r="B2943" s="196" t="s">
        <v>6067</v>
      </c>
      <c r="C2943" s="197">
        <v>0</v>
      </c>
      <c r="D2943" s="197">
        <v>0</v>
      </c>
      <c r="F2943" s="15"/>
    </row>
    <row r="2944" spans="1:6" hidden="1" outlineLevel="2" x14ac:dyDescent="0.25">
      <c r="A2944" s="196" t="s">
        <v>2937</v>
      </c>
      <c r="B2944" s="196" t="s">
        <v>2938</v>
      </c>
      <c r="C2944" s="198">
        <v>0</v>
      </c>
      <c r="D2944" s="198">
        <v>0</v>
      </c>
      <c r="F2944" s="15"/>
    </row>
    <row r="2945" spans="1:6" hidden="1" outlineLevel="2" x14ac:dyDescent="0.25">
      <c r="A2945" s="196" t="s">
        <v>6068</v>
      </c>
      <c r="B2945" s="196" t="s">
        <v>6069</v>
      </c>
      <c r="C2945" s="198">
        <v>0</v>
      </c>
      <c r="D2945" s="198">
        <v>0</v>
      </c>
      <c r="F2945" s="15"/>
    </row>
    <row r="2946" spans="1:6" hidden="1" outlineLevel="2" x14ac:dyDescent="0.25">
      <c r="A2946" s="196" t="s">
        <v>6070</v>
      </c>
      <c r="B2946" s="196" t="s">
        <v>6071</v>
      </c>
      <c r="C2946" s="197">
        <v>0</v>
      </c>
      <c r="D2946" s="197">
        <v>20</v>
      </c>
      <c r="F2946" s="15"/>
    </row>
    <row r="2947" spans="1:6" hidden="1" outlineLevel="2" x14ac:dyDescent="0.25">
      <c r="A2947" s="196" t="s">
        <v>6072</v>
      </c>
      <c r="B2947" s="196" t="s">
        <v>1430</v>
      </c>
      <c r="C2947" s="197">
        <v>0</v>
      </c>
      <c r="D2947" s="197">
        <v>1200</v>
      </c>
      <c r="F2947" s="15"/>
    </row>
    <row r="2948" spans="1:6" hidden="1" outlineLevel="2" x14ac:dyDescent="0.25">
      <c r="A2948" s="196" t="s">
        <v>6073</v>
      </c>
      <c r="B2948" s="196" t="s">
        <v>6074</v>
      </c>
      <c r="C2948" s="197">
        <v>0</v>
      </c>
      <c r="D2948" s="197">
        <v>74.19</v>
      </c>
      <c r="F2948" s="15"/>
    </row>
    <row r="2949" spans="1:6" hidden="1" outlineLevel="2" x14ac:dyDescent="0.25">
      <c r="A2949" s="196" t="s">
        <v>6075</v>
      </c>
      <c r="B2949" s="196" t="s">
        <v>4584</v>
      </c>
      <c r="C2949" s="197">
        <v>0</v>
      </c>
      <c r="D2949" s="197">
        <v>1080</v>
      </c>
      <c r="F2949" s="15"/>
    </row>
    <row r="2950" spans="1:6" hidden="1" outlineLevel="2" x14ac:dyDescent="0.25">
      <c r="A2950" s="196" t="s">
        <v>2939</v>
      </c>
      <c r="B2950" s="196" t="s">
        <v>2940</v>
      </c>
      <c r="C2950" s="198">
        <v>0</v>
      </c>
      <c r="D2950" s="198">
        <v>0</v>
      </c>
      <c r="F2950" s="15"/>
    </row>
    <row r="2951" spans="1:6" hidden="1" outlineLevel="2" x14ac:dyDescent="0.25">
      <c r="A2951" s="196" t="s">
        <v>2941</v>
      </c>
      <c r="B2951" s="196" t="s">
        <v>2942</v>
      </c>
      <c r="C2951" s="198">
        <v>0</v>
      </c>
      <c r="D2951" s="198">
        <v>0</v>
      </c>
      <c r="F2951" s="15"/>
    </row>
    <row r="2952" spans="1:6" hidden="1" outlineLevel="2" x14ac:dyDescent="0.25">
      <c r="A2952" s="196" t="s">
        <v>6076</v>
      </c>
      <c r="B2952" s="196" t="s">
        <v>928</v>
      </c>
      <c r="C2952" s="197">
        <v>0</v>
      </c>
      <c r="D2952" s="197">
        <v>1200</v>
      </c>
      <c r="F2952" s="15"/>
    </row>
    <row r="2953" spans="1:6" hidden="1" outlineLevel="2" x14ac:dyDescent="0.25">
      <c r="A2953" s="196" t="s">
        <v>6077</v>
      </c>
      <c r="B2953" s="196" t="s">
        <v>2794</v>
      </c>
      <c r="C2953" s="197">
        <v>0</v>
      </c>
      <c r="D2953" s="197">
        <v>1200</v>
      </c>
      <c r="F2953" s="15"/>
    </row>
    <row r="2954" spans="1:6" hidden="1" outlineLevel="2" x14ac:dyDescent="0.25">
      <c r="A2954" s="196" t="s">
        <v>6078</v>
      </c>
      <c r="B2954" s="196" t="s">
        <v>6079</v>
      </c>
      <c r="C2954" s="198">
        <v>0</v>
      </c>
      <c r="D2954" s="198">
        <v>0</v>
      </c>
      <c r="F2954" s="15"/>
    </row>
    <row r="2955" spans="1:6" hidden="1" outlineLevel="2" x14ac:dyDescent="0.25">
      <c r="A2955" s="196" t="s">
        <v>6080</v>
      </c>
      <c r="B2955" s="196" t="s">
        <v>6081</v>
      </c>
      <c r="C2955" s="197">
        <v>0</v>
      </c>
      <c r="D2955" s="197">
        <v>48.39</v>
      </c>
      <c r="F2955" s="15"/>
    </row>
    <row r="2956" spans="1:6" hidden="1" outlineLevel="2" x14ac:dyDescent="0.25">
      <c r="A2956" s="196" t="s">
        <v>6082</v>
      </c>
      <c r="B2956" s="196" t="s">
        <v>6083</v>
      </c>
      <c r="C2956" s="197">
        <v>0</v>
      </c>
      <c r="D2956" s="197">
        <v>35.479999999999997</v>
      </c>
      <c r="F2956" s="15"/>
    </row>
    <row r="2957" spans="1:6" hidden="1" outlineLevel="2" x14ac:dyDescent="0.25">
      <c r="A2957" s="196" t="s">
        <v>6084</v>
      </c>
      <c r="B2957" s="196" t="s">
        <v>6085</v>
      </c>
      <c r="C2957" s="197">
        <v>0</v>
      </c>
      <c r="D2957" s="197">
        <v>100</v>
      </c>
      <c r="F2957" s="15"/>
    </row>
    <row r="2958" spans="1:6" hidden="1" outlineLevel="2" x14ac:dyDescent="0.25">
      <c r="A2958" s="196" t="s">
        <v>6086</v>
      </c>
      <c r="B2958" s="196" t="s">
        <v>6087</v>
      </c>
      <c r="C2958" s="198">
        <v>0</v>
      </c>
      <c r="D2958" s="198">
        <v>0</v>
      </c>
      <c r="F2958" s="15"/>
    </row>
    <row r="2959" spans="1:6" hidden="1" outlineLevel="2" x14ac:dyDescent="0.25">
      <c r="A2959" s="196" t="s">
        <v>2943</v>
      </c>
      <c r="B2959" s="196" t="s">
        <v>2944</v>
      </c>
      <c r="C2959" s="197">
        <v>0</v>
      </c>
      <c r="D2959" s="197">
        <v>700</v>
      </c>
      <c r="F2959" s="15"/>
    </row>
    <row r="2960" spans="1:6" hidden="1" outlineLevel="2" x14ac:dyDescent="0.25">
      <c r="A2960" s="196" t="s">
        <v>6088</v>
      </c>
      <c r="B2960" s="196" t="s">
        <v>4600</v>
      </c>
      <c r="C2960" s="197">
        <v>0</v>
      </c>
      <c r="D2960" s="197">
        <v>960</v>
      </c>
      <c r="F2960" s="15"/>
    </row>
    <row r="2961" spans="1:6" hidden="1" outlineLevel="2" x14ac:dyDescent="0.25">
      <c r="A2961" s="196" t="s">
        <v>2945</v>
      </c>
      <c r="B2961" s="196" t="s">
        <v>2946</v>
      </c>
      <c r="C2961" s="198">
        <v>0</v>
      </c>
      <c r="D2961" s="198">
        <v>0</v>
      </c>
      <c r="F2961" s="15"/>
    </row>
    <row r="2962" spans="1:6" hidden="1" outlineLevel="2" x14ac:dyDescent="0.25">
      <c r="A2962" s="196" t="s">
        <v>6089</v>
      </c>
      <c r="B2962" s="196" t="s">
        <v>3039</v>
      </c>
      <c r="C2962" s="197">
        <v>0</v>
      </c>
      <c r="D2962" s="197">
        <v>1210</v>
      </c>
      <c r="F2962" s="15"/>
    </row>
    <row r="2963" spans="1:6" hidden="1" outlineLevel="2" x14ac:dyDescent="0.25">
      <c r="A2963" s="196" t="s">
        <v>6090</v>
      </c>
      <c r="B2963" s="196" t="s">
        <v>6091</v>
      </c>
      <c r="C2963" s="198">
        <v>0</v>
      </c>
      <c r="D2963" s="198">
        <v>0</v>
      </c>
      <c r="F2963" s="15"/>
    </row>
    <row r="2964" spans="1:6" hidden="1" outlineLevel="2" x14ac:dyDescent="0.25">
      <c r="A2964" s="196" t="s">
        <v>2947</v>
      </c>
      <c r="B2964" s="196" t="s">
        <v>2948</v>
      </c>
      <c r="C2964" s="197">
        <v>0</v>
      </c>
      <c r="D2964" s="197">
        <v>200</v>
      </c>
      <c r="F2964" s="15"/>
    </row>
    <row r="2965" spans="1:6" hidden="1" outlineLevel="2" x14ac:dyDescent="0.25">
      <c r="A2965" s="196" t="s">
        <v>6092</v>
      </c>
      <c r="B2965" s="196" t="s">
        <v>6093</v>
      </c>
      <c r="C2965" s="198">
        <v>0</v>
      </c>
      <c r="D2965" s="198">
        <v>0</v>
      </c>
      <c r="F2965" s="15"/>
    </row>
    <row r="2966" spans="1:6" hidden="1" outlineLevel="2" x14ac:dyDescent="0.25">
      <c r="A2966" s="196" t="s">
        <v>6094</v>
      </c>
      <c r="B2966" s="196" t="s">
        <v>6095</v>
      </c>
      <c r="C2966" s="198">
        <v>0</v>
      </c>
      <c r="D2966" s="198">
        <v>0</v>
      </c>
      <c r="F2966" s="15"/>
    </row>
    <row r="2967" spans="1:6" hidden="1" outlineLevel="2" x14ac:dyDescent="0.25">
      <c r="A2967" s="196" t="s">
        <v>6096</v>
      </c>
      <c r="B2967" s="196" t="s">
        <v>6097</v>
      </c>
      <c r="C2967" s="198">
        <v>0</v>
      </c>
      <c r="D2967" s="198">
        <v>0</v>
      </c>
      <c r="F2967" s="15"/>
    </row>
    <row r="2968" spans="1:6" hidden="1" outlineLevel="2" x14ac:dyDescent="0.25">
      <c r="A2968" s="196" t="s">
        <v>6098</v>
      </c>
      <c r="B2968" s="196" t="s">
        <v>6099</v>
      </c>
      <c r="C2968" s="197">
        <v>0</v>
      </c>
      <c r="D2968" s="197">
        <v>100</v>
      </c>
      <c r="F2968" s="15"/>
    </row>
    <row r="2969" spans="1:6" hidden="1" outlineLevel="2" x14ac:dyDescent="0.25">
      <c r="A2969" s="196" t="s">
        <v>6100</v>
      </c>
      <c r="B2969" s="196" t="s">
        <v>6101</v>
      </c>
      <c r="C2969" s="198">
        <v>0</v>
      </c>
      <c r="D2969" s="198">
        <v>0</v>
      </c>
      <c r="F2969" s="15"/>
    </row>
    <row r="2970" spans="1:6" hidden="1" outlineLevel="2" x14ac:dyDescent="0.25">
      <c r="A2970" s="196" t="s">
        <v>2949</v>
      </c>
      <c r="B2970" s="196" t="s">
        <v>2950</v>
      </c>
      <c r="C2970" s="198">
        <v>0</v>
      </c>
      <c r="D2970" s="198">
        <v>0</v>
      </c>
      <c r="F2970" s="15"/>
    </row>
    <row r="2971" spans="1:6" hidden="1" outlineLevel="2" x14ac:dyDescent="0.25">
      <c r="A2971" s="196" t="s">
        <v>6102</v>
      </c>
      <c r="B2971" s="196" t="s">
        <v>6103</v>
      </c>
      <c r="C2971" s="198">
        <v>0</v>
      </c>
      <c r="D2971" s="198">
        <v>0</v>
      </c>
      <c r="F2971" s="15"/>
    </row>
    <row r="2972" spans="1:6" hidden="1" outlineLevel="2" x14ac:dyDescent="0.25">
      <c r="A2972" s="196" t="s">
        <v>6104</v>
      </c>
      <c r="B2972" s="196" t="s">
        <v>6105</v>
      </c>
      <c r="C2972" s="198">
        <v>0</v>
      </c>
      <c r="D2972" s="198">
        <v>0</v>
      </c>
      <c r="F2972" s="15"/>
    </row>
    <row r="2973" spans="1:6" hidden="1" outlineLevel="2" x14ac:dyDescent="0.25">
      <c r="A2973" s="196" t="s">
        <v>2951</v>
      </c>
      <c r="B2973" s="196" t="s">
        <v>2952</v>
      </c>
      <c r="C2973" s="198">
        <v>0</v>
      </c>
      <c r="D2973" s="198">
        <v>0</v>
      </c>
      <c r="F2973" s="15"/>
    </row>
    <row r="2974" spans="1:6" hidden="1" outlineLevel="2" x14ac:dyDescent="0.25">
      <c r="A2974" s="196" t="s">
        <v>6106</v>
      </c>
      <c r="B2974" s="196" t="s">
        <v>6107</v>
      </c>
      <c r="C2974" s="198">
        <v>0</v>
      </c>
      <c r="D2974" s="198">
        <v>0</v>
      </c>
      <c r="F2974" s="15"/>
    </row>
    <row r="2975" spans="1:6" hidden="1" outlineLevel="2" x14ac:dyDescent="0.25">
      <c r="A2975" s="196" t="s">
        <v>2953</v>
      </c>
      <c r="B2975" s="196" t="s">
        <v>2954</v>
      </c>
      <c r="C2975" s="198">
        <v>0</v>
      </c>
      <c r="D2975" s="198">
        <v>0</v>
      </c>
      <c r="F2975" s="15"/>
    </row>
    <row r="2976" spans="1:6" hidden="1" outlineLevel="2" x14ac:dyDescent="0.25">
      <c r="A2976" s="196" t="s">
        <v>2955</v>
      </c>
      <c r="B2976" s="196" t="s">
        <v>2956</v>
      </c>
      <c r="C2976" s="198">
        <v>0</v>
      </c>
      <c r="D2976" s="198">
        <v>0</v>
      </c>
      <c r="F2976" s="15"/>
    </row>
    <row r="2977" spans="1:6" hidden="1" outlineLevel="2" x14ac:dyDescent="0.25">
      <c r="A2977" s="196" t="s">
        <v>2957</v>
      </c>
      <c r="B2977" s="196" t="s">
        <v>2958</v>
      </c>
      <c r="C2977" s="198">
        <v>0</v>
      </c>
      <c r="D2977" s="198">
        <v>0</v>
      </c>
      <c r="F2977" s="15"/>
    </row>
    <row r="2978" spans="1:6" hidden="1" outlineLevel="2" x14ac:dyDescent="0.25">
      <c r="A2978" s="196" t="s">
        <v>6108</v>
      </c>
      <c r="B2978" s="196" t="s">
        <v>6109</v>
      </c>
      <c r="C2978" s="198">
        <v>0</v>
      </c>
      <c r="D2978" s="198">
        <v>0</v>
      </c>
      <c r="F2978" s="15"/>
    </row>
    <row r="2979" spans="1:6" hidden="1" outlineLevel="2" x14ac:dyDescent="0.25">
      <c r="A2979" s="196" t="s">
        <v>6110</v>
      </c>
      <c r="B2979" s="196" t="s">
        <v>6111</v>
      </c>
      <c r="C2979" s="198">
        <v>0</v>
      </c>
      <c r="D2979" s="198">
        <v>0</v>
      </c>
      <c r="F2979" s="15"/>
    </row>
    <row r="2980" spans="1:6" hidden="1" outlineLevel="2" x14ac:dyDescent="0.25">
      <c r="A2980" s="196" t="s">
        <v>6112</v>
      </c>
      <c r="B2980" s="196" t="s">
        <v>6113</v>
      </c>
      <c r="C2980" s="197">
        <v>0</v>
      </c>
      <c r="D2980" s="197">
        <v>330</v>
      </c>
      <c r="F2980" s="15"/>
    </row>
    <row r="2981" spans="1:6" hidden="1" outlineLevel="2" x14ac:dyDescent="0.25">
      <c r="A2981" s="196" t="s">
        <v>6114</v>
      </c>
      <c r="B2981" s="196" t="s">
        <v>6115</v>
      </c>
      <c r="C2981" s="198">
        <v>0</v>
      </c>
      <c r="D2981" s="198">
        <v>0</v>
      </c>
      <c r="F2981" s="15"/>
    </row>
    <row r="2982" spans="1:6" hidden="1" outlineLevel="2" x14ac:dyDescent="0.25">
      <c r="A2982" s="196" t="s">
        <v>6116</v>
      </c>
      <c r="B2982" s="196" t="s">
        <v>6117</v>
      </c>
      <c r="C2982" s="198">
        <v>0</v>
      </c>
      <c r="D2982" s="198">
        <v>0</v>
      </c>
      <c r="F2982" s="15"/>
    </row>
    <row r="2983" spans="1:6" hidden="1" outlineLevel="2" x14ac:dyDescent="0.25">
      <c r="A2983" s="196" t="s">
        <v>2959</v>
      </c>
      <c r="B2983" s="196" t="s">
        <v>2960</v>
      </c>
      <c r="C2983" s="198">
        <v>0</v>
      </c>
      <c r="D2983" s="198">
        <v>0</v>
      </c>
      <c r="F2983" s="15"/>
    </row>
    <row r="2984" spans="1:6" hidden="1" outlineLevel="2" x14ac:dyDescent="0.25">
      <c r="A2984" s="196" t="s">
        <v>6118</v>
      </c>
      <c r="B2984" s="196" t="s">
        <v>6119</v>
      </c>
      <c r="C2984" s="197">
        <v>0</v>
      </c>
      <c r="D2984" s="197">
        <v>200</v>
      </c>
      <c r="F2984" s="15"/>
    </row>
    <row r="2985" spans="1:6" hidden="1" outlineLevel="2" x14ac:dyDescent="0.25">
      <c r="A2985" s="196" t="s">
        <v>6120</v>
      </c>
      <c r="B2985" s="196" t="s">
        <v>6121</v>
      </c>
      <c r="C2985" s="198">
        <v>0</v>
      </c>
      <c r="D2985" s="198">
        <v>0</v>
      </c>
      <c r="F2985" s="15"/>
    </row>
    <row r="2986" spans="1:6" hidden="1" outlineLevel="2" x14ac:dyDescent="0.25">
      <c r="A2986" s="196" t="s">
        <v>2961</v>
      </c>
      <c r="B2986" s="196" t="s">
        <v>2962</v>
      </c>
      <c r="C2986" s="198">
        <v>0</v>
      </c>
      <c r="D2986" s="198">
        <v>0</v>
      </c>
      <c r="F2986" s="15"/>
    </row>
    <row r="2987" spans="1:6" hidden="1" outlineLevel="2" x14ac:dyDescent="0.25">
      <c r="A2987" s="196" t="s">
        <v>6122</v>
      </c>
      <c r="B2987" s="196" t="s">
        <v>6123</v>
      </c>
      <c r="C2987" s="198">
        <v>0</v>
      </c>
      <c r="D2987" s="198">
        <v>0</v>
      </c>
      <c r="F2987" s="15"/>
    </row>
    <row r="2988" spans="1:6" hidden="1" outlineLevel="2" x14ac:dyDescent="0.25">
      <c r="A2988" s="196" t="s">
        <v>6124</v>
      </c>
      <c r="B2988" s="196" t="s">
        <v>6125</v>
      </c>
      <c r="C2988" s="197">
        <v>0</v>
      </c>
      <c r="D2988" s="197">
        <v>100</v>
      </c>
      <c r="F2988" s="15"/>
    </row>
    <row r="2989" spans="1:6" hidden="1" outlineLevel="2" x14ac:dyDescent="0.25">
      <c r="A2989" s="196" t="s">
        <v>6126</v>
      </c>
      <c r="B2989" s="196" t="s">
        <v>2800</v>
      </c>
      <c r="C2989" s="197">
        <v>0</v>
      </c>
      <c r="D2989" s="197">
        <v>800</v>
      </c>
      <c r="F2989" s="15"/>
    </row>
    <row r="2990" spans="1:6" hidden="1" outlineLevel="2" x14ac:dyDescent="0.25">
      <c r="A2990" s="196" t="s">
        <v>6127</v>
      </c>
      <c r="B2990" s="196" t="s">
        <v>6128</v>
      </c>
      <c r="C2990" s="198">
        <v>0</v>
      </c>
      <c r="D2990" s="198">
        <v>0</v>
      </c>
      <c r="F2990" s="15"/>
    </row>
    <row r="2991" spans="1:6" hidden="1" outlineLevel="2" x14ac:dyDescent="0.25">
      <c r="A2991" s="196" t="s">
        <v>6129</v>
      </c>
      <c r="B2991" s="196" t="s">
        <v>1716</v>
      </c>
      <c r="C2991" s="197">
        <v>0</v>
      </c>
      <c r="D2991" s="197">
        <v>1200</v>
      </c>
      <c r="F2991" s="15"/>
    </row>
    <row r="2992" spans="1:6" hidden="1" outlineLevel="2" x14ac:dyDescent="0.25">
      <c r="A2992" s="196" t="s">
        <v>6130</v>
      </c>
      <c r="B2992" s="196" t="s">
        <v>6131</v>
      </c>
      <c r="C2992" s="198">
        <v>0</v>
      </c>
      <c r="D2992" s="198">
        <v>0</v>
      </c>
      <c r="F2992" s="15"/>
    </row>
    <row r="2993" spans="1:6" hidden="1" outlineLevel="2" x14ac:dyDescent="0.25">
      <c r="A2993" s="196" t="s">
        <v>6132</v>
      </c>
      <c r="B2993" s="196" t="s">
        <v>6133</v>
      </c>
      <c r="C2993" s="197">
        <v>0</v>
      </c>
      <c r="D2993" s="197">
        <v>100</v>
      </c>
      <c r="F2993" s="15"/>
    </row>
    <row r="2994" spans="1:6" hidden="1" outlineLevel="2" x14ac:dyDescent="0.25">
      <c r="A2994" s="196" t="s">
        <v>6134</v>
      </c>
      <c r="B2994" s="196" t="s">
        <v>6135</v>
      </c>
      <c r="C2994" s="198">
        <v>0</v>
      </c>
      <c r="D2994" s="198">
        <v>0</v>
      </c>
      <c r="F2994" s="15"/>
    </row>
    <row r="2995" spans="1:6" hidden="1" outlineLevel="2" x14ac:dyDescent="0.25">
      <c r="A2995" s="196" t="s">
        <v>6136</v>
      </c>
      <c r="B2995" s="196" t="s">
        <v>6137</v>
      </c>
      <c r="C2995" s="197">
        <v>0</v>
      </c>
      <c r="D2995" s="197">
        <v>100</v>
      </c>
      <c r="F2995" s="15"/>
    </row>
    <row r="2996" spans="1:6" hidden="1" outlineLevel="2" x14ac:dyDescent="0.25">
      <c r="A2996" s="196" t="s">
        <v>6138</v>
      </c>
      <c r="B2996" s="196" t="s">
        <v>6139</v>
      </c>
      <c r="C2996" s="198">
        <v>0</v>
      </c>
      <c r="D2996" s="198">
        <v>0</v>
      </c>
      <c r="F2996" s="15"/>
    </row>
    <row r="2997" spans="1:6" hidden="1" outlineLevel="2" x14ac:dyDescent="0.25">
      <c r="A2997" s="196" t="s">
        <v>6140</v>
      </c>
      <c r="B2997" s="196" t="s">
        <v>6141</v>
      </c>
      <c r="C2997" s="197">
        <v>0</v>
      </c>
      <c r="D2997" s="197">
        <v>141.94</v>
      </c>
      <c r="F2997" s="15"/>
    </row>
    <row r="2998" spans="1:6" hidden="1" outlineLevel="2" x14ac:dyDescent="0.25">
      <c r="A2998" s="196" t="s">
        <v>6142</v>
      </c>
      <c r="B2998" s="196" t="s">
        <v>6143</v>
      </c>
      <c r="C2998" s="197">
        <v>0</v>
      </c>
      <c r="D2998" s="197">
        <v>1200</v>
      </c>
      <c r="F2998" s="15"/>
    </row>
    <row r="2999" spans="1:6" hidden="1" outlineLevel="2" x14ac:dyDescent="0.25">
      <c r="A2999" s="196" t="s">
        <v>6144</v>
      </c>
      <c r="B2999" s="196" t="s">
        <v>6145</v>
      </c>
      <c r="C2999" s="198">
        <v>0</v>
      </c>
      <c r="D2999" s="198">
        <v>0</v>
      </c>
      <c r="F2999" s="15"/>
    </row>
    <row r="3000" spans="1:6" hidden="1" outlineLevel="2" x14ac:dyDescent="0.25">
      <c r="A3000" s="196" t="s">
        <v>6146</v>
      </c>
      <c r="B3000" s="196" t="s">
        <v>6147</v>
      </c>
      <c r="C3000" s="197">
        <v>0</v>
      </c>
      <c r="D3000" s="197">
        <v>833.87</v>
      </c>
      <c r="F3000" s="15"/>
    </row>
    <row r="3001" spans="1:6" hidden="1" outlineLevel="2" x14ac:dyDescent="0.25">
      <c r="A3001" s="196" t="s">
        <v>6148</v>
      </c>
      <c r="B3001" s="196" t="s">
        <v>6149</v>
      </c>
      <c r="C3001" s="198">
        <v>0</v>
      </c>
      <c r="D3001" s="198">
        <v>0</v>
      </c>
      <c r="F3001" s="15"/>
    </row>
    <row r="3002" spans="1:6" hidden="1" outlineLevel="2" x14ac:dyDescent="0.25">
      <c r="A3002" s="196" t="s">
        <v>6150</v>
      </c>
      <c r="B3002" s="196" t="s">
        <v>6151</v>
      </c>
      <c r="C3002" s="198">
        <v>0</v>
      </c>
      <c r="D3002" s="198">
        <v>0</v>
      </c>
      <c r="F3002" s="15"/>
    </row>
    <row r="3003" spans="1:6" hidden="1" outlineLevel="2" x14ac:dyDescent="0.25">
      <c r="A3003" s="196" t="s">
        <v>6152</v>
      </c>
      <c r="B3003" s="196" t="s">
        <v>6153</v>
      </c>
      <c r="C3003" s="198">
        <v>0</v>
      </c>
      <c r="D3003" s="198">
        <v>0</v>
      </c>
      <c r="F3003" s="15"/>
    </row>
    <row r="3004" spans="1:6" hidden="1" outlineLevel="2" x14ac:dyDescent="0.25">
      <c r="A3004" s="196" t="s">
        <v>2963</v>
      </c>
      <c r="B3004" s="196" t="s">
        <v>2964</v>
      </c>
      <c r="C3004" s="198">
        <v>0</v>
      </c>
      <c r="D3004" s="198">
        <v>0</v>
      </c>
      <c r="F3004" s="15"/>
    </row>
    <row r="3005" spans="1:6" hidden="1" outlineLevel="2" x14ac:dyDescent="0.25">
      <c r="A3005" s="196" t="s">
        <v>6154</v>
      </c>
      <c r="B3005" s="196" t="s">
        <v>6155</v>
      </c>
      <c r="C3005" s="198">
        <v>0</v>
      </c>
      <c r="D3005" s="198">
        <v>0</v>
      </c>
      <c r="F3005" s="15"/>
    </row>
    <row r="3006" spans="1:6" hidden="1" outlineLevel="2" x14ac:dyDescent="0.25">
      <c r="A3006" s="196" t="s">
        <v>6156</v>
      </c>
      <c r="B3006" s="196" t="s">
        <v>6157</v>
      </c>
      <c r="C3006" s="198">
        <v>0</v>
      </c>
      <c r="D3006" s="198">
        <v>0</v>
      </c>
      <c r="F3006" s="15"/>
    </row>
    <row r="3007" spans="1:6" hidden="1" outlineLevel="2" x14ac:dyDescent="0.25">
      <c r="A3007" s="196" t="s">
        <v>6158</v>
      </c>
      <c r="B3007" s="196" t="s">
        <v>6159</v>
      </c>
      <c r="C3007" s="198">
        <v>0</v>
      </c>
      <c r="D3007" s="198">
        <v>0</v>
      </c>
      <c r="F3007" s="15"/>
    </row>
    <row r="3008" spans="1:6" hidden="1" outlineLevel="2" x14ac:dyDescent="0.25">
      <c r="A3008" s="196" t="s">
        <v>6160</v>
      </c>
      <c r="B3008" s="196" t="s">
        <v>998</v>
      </c>
      <c r="C3008" s="197">
        <v>0</v>
      </c>
      <c r="D3008" s="197">
        <v>960</v>
      </c>
      <c r="F3008" s="15"/>
    </row>
    <row r="3009" spans="1:6" hidden="1" outlineLevel="2" x14ac:dyDescent="0.25">
      <c r="A3009" s="196" t="s">
        <v>6161</v>
      </c>
      <c r="B3009" s="196" t="s">
        <v>6162</v>
      </c>
      <c r="C3009" s="198">
        <v>0</v>
      </c>
      <c r="D3009" s="198">
        <v>0</v>
      </c>
      <c r="F3009" s="15"/>
    </row>
    <row r="3010" spans="1:6" hidden="1" outlineLevel="2" x14ac:dyDescent="0.25">
      <c r="A3010" s="196" t="s">
        <v>6163</v>
      </c>
      <c r="B3010" s="196" t="s">
        <v>6164</v>
      </c>
      <c r="C3010" s="198">
        <v>0</v>
      </c>
      <c r="D3010" s="198">
        <v>0</v>
      </c>
      <c r="F3010" s="15"/>
    </row>
    <row r="3011" spans="1:6" hidden="1" outlineLevel="2" x14ac:dyDescent="0.25">
      <c r="A3011" s="196" t="s">
        <v>6165</v>
      </c>
      <c r="B3011" s="196" t="s">
        <v>6166</v>
      </c>
      <c r="C3011" s="198">
        <v>0</v>
      </c>
      <c r="D3011" s="198">
        <v>0</v>
      </c>
      <c r="F3011" s="15"/>
    </row>
    <row r="3012" spans="1:6" hidden="1" outlineLevel="2" x14ac:dyDescent="0.25">
      <c r="A3012" s="196" t="s">
        <v>6167</v>
      </c>
      <c r="B3012" s="196" t="s">
        <v>6168</v>
      </c>
      <c r="C3012" s="198">
        <v>0</v>
      </c>
      <c r="D3012" s="198">
        <v>0</v>
      </c>
      <c r="F3012" s="15"/>
    </row>
    <row r="3013" spans="1:6" hidden="1" outlineLevel="2" x14ac:dyDescent="0.25">
      <c r="A3013" s="196" t="s">
        <v>2965</v>
      </c>
      <c r="B3013" s="196" t="s">
        <v>2966</v>
      </c>
      <c r="C3013" s="198">
        <v>0</v>
      </c>
      <c r="D3013" s="198">
        <v>0</v>
      </c>
      <c r="F3013" s="15"/>
    </row>
    <row r="3014" spans="1:6" hidden="1" outlineLevel="2" x14ac:dyDescent="0.25">
      <c r="A3014" s="196" t="s">
        <v>6169</v>
      </c>
      <c r="B3014" s="196" t="s">
        <v>1004</v>
      </c>
      <c r="C3014" s="197">
        <v>0</v>
      </c>
      <c r="D3014" s="197">
        <v>960</v>
      </c>
      <c r="F3014" s="15"/>
    </row>
    <row r="3015" spans="1:6" hidden="1" outlineLevel="2" x14ac:dyDescent="0.25">
      <c r="A3015" s="196" t="s">
        <v>2967</v>
      </c>
      <c r="B3015" s="196" t="s">
        <v>2968</v>
      </c>
      <c r="C3015" s="198">
        <v>0</v>
      </c>
      <c r="D3015" s="198">
        <v>0</v>
      </c>
      <c r="F3015" s="15"/>
    </row>
    <row r="3016" spans="1:6" hidden="1" outlineLevel="2" x14ac:dyDescent="0.25">
      <c r="A3016" s="196" t="s">
        <v>6170</v>
      </c>
      <c r="B3016" s="196" t="s">
        <v>6171</v>
      </c>
      <c r="C3016" s="198">
        <v>0</v>
      </c>
      <c r="D3016" s="198">
        <v>0</v>
      </c>
      <c r="F3016" s="15"/>
    </row>
    <row r="3017" spans="1:6" hidden="1" outlineLevel="2" x14ac:dyDescent="0.25">
      <c r="A3017" s="196" t="s">
        <v>2969</v>
      </c>
      <c r="B3017" s="196" t="s">
        <v>2970</v>
      </c>
      <c r="C3017" s="198">
        <v>0</v>
      </c>
      <c r="D3017" s="198">
        <v>0</v>
      </c>
      <c r="F3017" s="15"/>
    </row>
    <row r="3018" spans="1:6" hidden="1" outlineLevel="2" x14ac:dyDescent="0.25">
      <c r="A3018" s="196" t="s">
        <v>6172</v>
      </c>
      <c r="B3018" s="196" t="s">
        <v>6173</v>
      </c>
      <c r="C3018" s="198">
        <v>0</v>
      </c>
      <c r="D3018" s="198">
        <v>0</v>
      </c>
      <c r="F3018" s="15"/>
    </row>
    <row r="3019" spans="1:6" hidden="1" outlineLevel="2" x14ac:dyDescent="0.25">
      <c r="A3019" s="196" t="s">
        <v>6174</v>
      </c>
      <c r="B3019" s="196" t="s">
        <v>6175</v>
      </c>
      <c r="C3019" s="198">
        <v>0</v>
      </c>
      <c r="D3019" s="198">
        <v>0</v>
      </c>
      <c r="F3019" s="15"/>
    </row>
    <row r="3020" spans="1:6" hidden="1" outlineLevel="2" x14ac:dyDescent="0.25">
      <c r="A3020" s="196" t="s">
        <v>6176</v>
      </c>
      <c r="B3020" s="196" t="s">
        <v>6177</v>
      </c>
      <c r="C3020" s="197">
        <v>0</v>
      </c>
      <c r="D3020" s="197">
        <v>100</v>
      </c>
      <c r="F3020" s="15"/>
    </row>
    <row r="3021" spans="1:6" hidden="1" outlineLevel="2" x14ac:dyDescent="0.25">
      <c r="A3021" s="196" t="s">
        <v>2971</v>
      </c>
      <c r="B3021" s="196" t="s">
        <v>2972</v>
      </c>
      <c r="C3021" s="197">
        <v>0</v>
      </c>
      <c r="D3021" s="197">
        <v>1000</v>
      </c>
      <c r="F3021" s="15"/>
    </row>
    <row r="3022" spans="1:6" hidden="1" outlineLevel="2" x14ac:dyDescent="0.25">
      <c r="A3022" s="196" t="s">
        <v>6178</v>
      </c>
      <c r="B3022" s="196" t="s">
        <v>6179</v>
      </c>
      <c r="C3022" s="198">
        <v>0</v>
      </c>
      <c r="D3022" s="198">
        <v>0</v>
      </c>
      <c r="F3022" s="15"/>
    </row>
    <row r="3023" spans="1:6" hidden="1" outlineLevel="2" x14ac:dyDescent="0.25">
      <c r="A3023" s="196" t="s">
        <v>6180</v>
      </c>
      <c r="B3023" s="196" t="s">
        <v>6181</v>
      </c>
      <c r="C3023" s="198">
        <v>0</v>
      </c>
      <c r="D3023" s="198">
        <v>0</v>
      </c>
      <c r="F3023" s="15"/>
    </row>
    <row r="3024" spans="1:6" hidden="1" outlineLevel="2" x14ac:dyDescent="0.25">
      <c r="A3024" s="196" t="s">
        <v>6182</v>
      </c>
      <c r="B3024" s="196" t="s">
        <v>6183</v>
      </c>
      <c r="C3024" s="197">
        <v>0</v>
      </c>
      <c r="D3024" s="197">
        <v>100</v>
      </c>
      <c r="F3024" s="15"/>
    </row>
    <row r="3025" spans="1:6" hidden="1" outlineLevel="2" x14ac:dyDescent="0.25">
      <c r="A3025" s="196" t="s">
        <v>6184</v>
      </c>
      <c r="B3025" s="196" t="s">
        <v>6185</v>
      </c>
      <c r="C3025" s="197">
        <v>0</v>
      </c>
      <c r="D3025" s="197">
        <v>100</v>
      </c>
      <c r="F3025" s="15"/>
    </row>
    <row r="3026" spans="1:6" hidden="1" outlineLevel="2" x14ac:dyDescent="0.25">
      <c r="A3026" s="196" t="s">
        <v>2973</v>
      </c>
      <c r="B3026" s="196" t="s">
        <v>2974</v>
      </c>
      <c r="C3026" s="198">
        <v>0</v>
      </c>
      <c r="D3026" s="198">
        <v>0</v>
      </c>
      <c r="F3026" s="15"/>
    </row>
    <row r="3027" spans="1:6" hidden="1" outlineLevel="2" x14ac:dyDescent="0.25">
      <c r="A3027" s="196" t="s">
        <v>6186</v>
      </c>
      <c r="B3027" s="196" t="s">
        <v>6187</v>
      </c>
      <c r="C3027" s="198">
        <v>0</v>
      </c>
      <c r="D3027" s="198">
        <v>0</v>
      </c>
      <c r="F3027" s="15"/>
    </row>
    <row r="3028" spans="1:6" hidden="1" outlineLevel="2" x14ac:dyDescent="0.25">
      <c r="A3028" s="196" t="s">
        <v>6188</v>
      </c>
      <c r="B3028" s="196" t="s">
        <v>6189</v>
      </c>
      <c r="C3028" s="198">
        <v>0</v>
      </c>
      <c r="D3028" s="198">
        <v>0</v>
      </c>
      <c r="F3028" s="15"/>
    </row>
    <row r="3029" spans="1:6" hidden="1" outlineLevel="2" x14ac:dyDescent="0.25">
      <c r="A3029" s="196" t="s">
        <v>6190</v>
      </c>
      <c r="B3029" s="196" t="s">
        <v>6191</v>
      </c>
      <c r="C3029" s="198">
        <v>0</v>
      </c>
      <c r="D3029" s="198">
        <v>0</v>
      </c>
      <c r="F3029" s="15"/>
    </row>
    <row r="3030" spans="1:6" hidden="1" outlineLevel="2" x14ac:dyDescent="0.25">
      <c r="A3030" s="196" t="s">
        <v>6192</v>
      </c>
      <c r="B3030" s="196" t="s">
        <v>6193</v>
      </c>
      <c r="C3030" s="198">
        <v>0</v>
      </c>
      <c r="D3030" s="198">
        <v>0</v>
      </c>
      <c r="F3030" s="15"/>
    </row>
    <row r="3031" spans="1:6" hidden="1" outlineLevel="2" x14ac:dyDescent="0.25">
      <c r="A3031" s="196" t="s">
        <v>6194</v>
      </c>
      <c r="B3031" s="196" t="s">
        <v>6195</v>
      </c>
      <c r="C3031" s="198">
        <v>0</v>
      </c>
      <c r="D3031" s="198">
        <v>0</v>
      </c>
      <c r="F3031" s="15"/>
    </row>
    <row r="3032" spans="1:6" hidden="1" outlineLevel="2" x14ac:dyDescent="0.25">
      <c r="A3032" s="196" t="s">
        <v>6196</v>
      </c>
      <c r="B3032" s="196" t="s">
        <v>6197</v>
      </c>
      <c r="C3032" s="198">
        <v>0</v>
      </c>
      <c r="D3032" s="198">
        <v>0</v>
      </c>
      <c r="F3032" s="15"/>
    </row>
    <row r="3033" spans="1:6" hidden="1" outlineLevel="2" x14ac:dyDescent="0.25">
      <c r="A3033" s="196" t="s">
        <v>2975</v>
      </c>
      <c r="B3033" s="196" t="s">
        <v>2976</v>
      </c>
      <c r="C3033" s="198">
        <v>0</v>
      </c>
      <c r="D3033" s="198">
        <v>0</v>
      </c>
      <c r="F3033" s="15"/>
    </row>
    <row r="3034" spans="1:6" hidden="1" outlineLevel="2" x14ac:dyDescent="0.25">
      <c r="A3034" s="196" t="s">
        <v>6198</v>
      </c>
      <c r="B3034" s="196" t="s">
        <v>4685</v>
      </c>
      <c r="C3034" s="197">
        <v>0</v>
      </c>
      <c r="D3034" s="197">
        <v>1200</v>
      </c>
      <c r="F3034" s="15"/>
    </row>
    <row r="3035" spans="1:6" hidden="1" outlineLevel="2" x14ac:dyDescent="0.25">
      <c r="A3035" s="196" t="s">
        <v>6199</v>
      </c>
      <c r="B3035" s="196" t="s">
        <v>6200</v>
      </c>
      <c r="C3035" s="198">
        <v>0</v>
      </c>
      <c r="D3035" s="198">
        <v>0</v>
      </c>
      <c r="F3035" s="15"/>
    </row>
    <row r="3036" spans="1:6" hidden="1" outlineLevel="2" x14ac:dyDescent="0.25">
      <c r="A3036" s="196" t="s">
        <v>2977</v>
      </c>
      <c r="B3036" s="196" t="s">
        <v>2978</v>
      </c>
      <c r="C3036" s="198">
        <v>0</v>
      </c>
      <c r="D3036" s="198">
        <v>0</v>
      </c>
      <c r="F3036" s="15"/>
    </row>
    <row r="3037" spans="1:6" hidden="1" outlineLevel="2" x14ac:dyDescent="0.25">
      <c r="A3037" s="196" t="s">
        <v>6201</v>
      </c>
      <c r="B3037" s="196" t="s">
        <v>6202</v>
      </c>
      <c r="C3037" s="197">
        <v>0</v>
      </c>
      <c r="D3037" s="197">
        <v>100</v>
      </c>
      <c r="F3037" s="15"/>
    </row>
    <row r="3038" spans="1:6" hidden="1" outlineLevel="2" x14ac:dyDescent="0.25">
      <c r="A3038" s="196" t="s">
        <v>6203</v>
      </c>
      <c r="B3038" s="196" t="s">
        <v>6204</v>
      </c>
      <c r="C3038" s="198">
        <v>0</v>
      </c>
      <c r="D3038" s="198">
        <v>0</v>
      </c>
      <c r="F3038" s="15"/>
    </row>
    <row r="3039" spans="1:6" hidden="1" outlineLevel="2" x14ac:dyDescent="0.25">
      <c r="A3039" s="196" t="s">
        <v>6205</v>
      </c>
      <c r="B3039" s="196" t="s">
        <v>6206</v>
      </c>
      <c r="C3039" s="197">
        <v>0</v>
      </c>
      <c r="D3039" s="197">
        <v>960</v>
      </c>
      <c r="F3039" s="15"/>
    </row>
    <row r="3040" spans="1:6" hidden="1" outlineLevel="2" x14ac:dyDescent="0.25">
      <c r="A3040" s="196" t="s">
        <v>2979</v>
      </c>
      <c r="B3040" s="196" t="s">
        <v>2980</v>
      </c>
      <c r="C3040" s="198">
        <v>0</v>
      </c>
      <c r="D3040" s="198">
        <v>0</v>
      </c>
      <c r="F3040" s="15"/>
    </row>
    <row r="3041" spans="1:6" hidden="1" outlineLevel="2" x14ac:dyDescent="0.25">
      <c r="A3041" s="196" t="s">
        <v>6207</v>
      </c>
      <c r="B3041" s="196" t="s">
        <v>6208</v>
      </c>
      <c r="C3041" s="197">
        <v>0</v>
      </c>
      <c r="D3041" s="197">
        <v>100</v>
      </c>
      <c r="F3041" s="15"/>
    </row>
    <row r="3042" spans="1:6" hidden="1" outlineLevel="2" x14ac:dyDescent="0.25">
      <c r="A3042" s="196" t="s">
        <v>6209</v>
      </c>
      <c r="B3042" s="196" t="s">
        <v>6210</v>
      </c>
      <c r="C3042" s="198">
        <v>0</v>
      </c>
      <c r="D3042" s="198">
        <v>0</v>
      </c>
      <c r="F3042" s="15"/>
    </row>
    <row r="3043" spans="1:6" hidden="1" outlineLevel="2" x14ac:dyDescent="0.25">
      <c r="A3043" s="196" t="s">
        <v>2981</v>
      </c>
      <c r="B3043" s="196" t="s">
        <v>2982</v>
      </c>
      <c r="C3043" s="198">
        <v>0</v>
      </c>
      <c r="D3043" s="198">
        <v>0</v>
      </c>
      <c r="F3043" s="15"/>
    </row>
    <row r="3044" spans="1:6" hidden="1" outlineLevel="2" x14ac:dyDescent="0.25">
      <c r="A3044" s="196" t="s">
        <v>6211</v>
      </c>
      <c r="B3044" s="196" t="s">
        <v>6212</v>
      </c>
      <c r="C3044" s="198">
        <v>0</v>
      </c>
      <c r="D3044" s="198">
        <v>0</v>
      </c>
      <c r="F3044" s="15"/>
    </row>
    <row r="3045" spans="1:6" hidden="1" outlineLevel="2" x14ac:dyDescent="0.25">
      <c r="A3045" s="196" t="s">
        <v>2983</v>
      </c>
      <c r="B3045" s="196" t="s">
        <v>2984</v>
      </c>
      <c r="C3045" s="198">
        <v>0</v>
      </c>
      <c r="D3045" s="198">
        <v>0</v>
      </c>
      <c r="F3045" s="15"/>
    </row>
    <row r="3046" spans="1:6" hidden="1" outlineLevel="2" x14ac:dyDescent="0.25">
      <c r="A3046" s="196" t="s">
        <v>6213</v>
      </c>
      <c r="B3046" s="196" t="s">
        <v>6214</v>
      </c>
      <c r="C3046" s="198">
        <v>0</v>
      </c>
      <c r="D3046" s="198">
        <v>0</v>
      </c>
      <c r="F3046" s="15"/>
    </row>
    <row r="3047" spans="1:6" hidden="1" outlineLevel="2" x14ac:dyDescent="0.25">
      <c r="A3047" s="196" t="s">
        <v>6215</v>
      </c>
      <c r="B3047" s="196" t="s">
        <v>6216</v>
      </c>
      <c r="C3047" s="198">
        <v>0</v>
      </c>
      <c r="D3047" s="198">
        <v>0</v>
      </c>
      <c r="F3047" s="15"/>
    </row>
    <row r="3048" spans="1:6" hidden="1" outlineLevel="2" x14ac:dyDescent="0.25">
      <c r="A3048" s="196" t="s">
        <v>6217</v>
      </c>
      <c r="B3048" s="196" t="s">
        <v>6218</v>
      </c>
      <c r="C3048" s="197">
        <v>0</v>
      </c>
      <c r="D3048" s="197">
        <v>100</v>
      </c>
      <c r="F3048" s="15"/>
    </row>
    <row r="3049" spans="1:6" hidden="1" outlineLevel="2" x14ac:dyDescent="0.25">
      <c r="A3049" s="196" t="s">
        <v>6219</v>
      </c>
      <c r="B3049" s="196" t="s">
        <v>6220</v>
      </c>
      <c r="C3049" s="198">
        <v>0</v>
      </c>
      <c r="D3049" s="198">
        <v>0</v>
      </c>
      <c r="F3049" s="15"/>
    </row>
    <row r="3050" spans="1:6" hidden="1" outlineLevel="2" x14ac:dyDescent="0.25">
      <c r="A3050" s="196" t="s">
        <v>2985</v>
      </c>
      <c r="B3050" s="196" t="s">
        <v>2986</v>
      </c>
      <c r="C3050" s="198">
        <v>0</v>
      </c>
      <c r="D3050" s="198">
        <v>0</v>
      </c>
      <c r="F3050" s="15"/>
    </row>
    <row r="3051" spans="1:6" hidden="1" outlineLevel="2" x14ac:dyDescent="0.25">
      <c r="A3051" s="196" t="s">
        <v>6221</v>
      </c>
      <c r="B3051" s="196" t="s">
        <v>4703</v>
      </c>
      <c r="C3051" s="197">
        <v>0</v>
      </c>
      <c r="D3051" s="197">
        <v>800</v>
      </c>
      <c r="F3051" s="15"/>
    </row>
    <row r="3052" spans="1:6" hidden="1" outlineLevel="2" x14ac:dyDescent="0.25">
      <c r="A3052" s="196" t="s">
        <v>6222</v>
      </c>
      <c r="B3052" s="196" t="s">
        <v>4705</v>
      </c>
      <c r="C3052" s="197">
        <v>0</v>
      </c>
      <c r="D3052" s="197">
        <v>500</v>
      </c>
      <c r="F3052" s="15"/>
    </row>
    <row r="3053" spans="1:6" hidden="1" outlineLevel="2" x14ac:dyDescent="0.25">
      <c r="A3053" s="196" t="s">
        <v>6223</v>
      </c>
      <c r="B3053" s="196" t="s">
        <v>6224</v>
      </c>
      <c r="C3053" s="198">
        <v>0</v>
      </c>
      <c r="D3053" s="198">
        <v>0</v>
      </c>
      <c r="F3053" s="15"/>
    </row>
    <row r="3054" spans="1:6" hidden="1" outlineLevel="2" x14ac:dyDescent="0.25">
      <c r="A3054" s="196" t="s">
        <v>6225</v>
      </c>
      <c r="B3054" s="196" t="s">
        <v>6226</v>
      </c>
      <c r="C3054" s="198">
        <v>0</v>
      </c>
      <c r="D3054" s="198">
        <v>0</v>
      </c>
      <c r="F3054" s="15"/>
    </row>
    <row r="3055" spans="1:6" hidden="1" outlineLevel="2" x14ac:dyDescent="0.25">
      <c r="A3055" s="196" t="s">
        <v>2987</v>
      </c>
      <c r="B3055" s="196" t="s">
        <v>2988</v>
      </c>
      <c r="C3055" s="198">
        <v>0</v>
      </c>
      <c r="D3055" s="198">
        <v>0</v>
      </c>
      <c r="F3055" s="15"/>
    </row>
    <row r="3056" spans="1:6" hidden="1" outlineLevel="2" x14ac:dyDescent="0.25">
      <c r="A3056" s="196" t="s">
        <v>6227</v>
      </c>
      <c r="B3056" s="196" t="s">
        <v>2042</v>
      </c>
      <c r="C3056" s="197">
        <v>0</v>
      </c>
      <c r="D3056" s="197">
        <v>1080</v>
      </c>
      <c r="F3056" s="15"/>
    </row>
    <row r="3057" spans="1:6" hidden="1" outlineLevel="2" x14ac:dyDescent="0.25">
      <c r="A3057" s="196" t="s">
        <v>6228</v>
      </c>
      <c r="B3057" s="196" t="s">
        <v>6229</v>
      </c>
      <c r="C3057" s="198">
        <v>0</v>
      </c>
      <c r="D3057" s="198">
        <v>0</v>
      </c>
      <c r="F3057" s="15"/>
    </row>
    <row r="3058" spans="1:6" hidden="1" outlineLevel="2" x14ac:dyDescent="0.25">
      <c r="A3058" s="196" t="s">
        <v>6230</v>
      </c>
      <c r="B3058" s="196" t="s">
        <v>6231</v>
      </c>
      <c r="C3058" s="198">
        <v>0</v>
      </c>
      <c r="D3058" s="198">
        <v>0</v>
      </c>
      <c r="F3058" s="15"/>
    </row>
    <row r="3059" spans="1:6" hidden="1" outlineLevel="2" x14ac:dyDescent="0.25">
      <c r="A3059" s="196" t="s">
        <v>6232</v>
      </c>
      <c r="B3059" s="196" t="s">
        <v>1538</v>
      </c>
      <c r="C3059" s="197">
        <v>0</v>
      </c>
      <c r="D3059" s="197">
        <v>300</v>
      </c>
      <c r="F3059" s="15"/>
    </row>
    <row r="3060" spans="1:6" hidden="1" outlineLevel="2" x14ac:dyDescent="0.25">
      <c r="A3060" s="196" t="s">
        <v>2989</v>
      </c>
      <c r="B3060" s="196" t="s">
        <v>2990</v>
      </c>
      <c r="C3060" s="197">
        <v>0</v>
      </c>
      <c r="D3060" s="197">
        <v>200</v>
      </c>
      <c r="F3060" s="15"/>
    </row>
    <row r="3061" spans="1:6" hidden="1" outlineLevel="2" x14ac:dyDescent="0.25">
      <c r="A3061" s="196" t="s">
        <v>6233</v>
      </c>
      <c r="B3061" s="196" t="s">
        <v>6234</v>
      </c>
      <c r="C3061" s="198">
        <v>0</v>
      </c>
      <c r="D3061" s="198">
        <v>0</v>
      </c>
      <c r="F3061" s="15"/>
    </row>
    <row r="3062" spans="1:6" hidden="1" outlineLevel="2" x14ac:dyDescent="0.25">
      <c r="A3062" s="196" t="s">
        <v>6235</v>
      </c>
      <c r="B3062" s="196" t="s">
        <v>6236</v>
      </c>
      <c r="C3062" s="197">
        <v>0</v>
      </c>
      <c r="D3062" s="197">
        <v>100</v>
      </c>
      <c r="F3062" s="15"/>
    </row>
    <row r="3063" spans="1:6" hidden="1" outlineLevel="2" x14ac:dyDescent="0.25">
      <c r="A3063" s="196" t="s">
        <v>6237</v>
      </c>
      <c r="B3063" s="196" t="s">
        <v>6238</v>
      </c>
      <c r="C3063" s="198">
        <v>0</v>
      </c>
      <c r="D3063" s="198">
        <v>0</v>
      </c>
      <c r="F3063" s="15"/>
    </row>
    <row r="3064" spans="1:6" hidden="1" outlineLevel="2" x14ac:dyDescent="0.25">
      <c r="A3064" s="196" t="s">
        <v>6239</v>
      </c>
      <c r="B3064" s="196" t="s">
        <v>6240</v>
      </c>
      <c r="C3064" s="197">
        <v>0</v>
      </c>
      <c r="D3064" s="197">
        <v>1200</v>
      </c>
      <c r="F3064" s="15"/>
    </row>
    <row r="3065" spans="1:6" hidden="1" outlineLevel="2" x14ac:dyDescent="0.25">
      <c r="A3065" s="196" t="s">
        <v>2991</v>
      </c>
      <c r="B3065" s="196" t="s">
        <v>2992</v>
      </c>
      <c r="C3065" s="198">
        <v>0</v>
      </c>
      <c r="D3065" s="198">
        <v>0</v>
      </c>
      <c r="F3065" s="15"/>
    </row>
    <row r="3066" spans="1:6" hidden="1" outlineLevel="2" x14ac:dyDescent="0.25">
      <c r="A3066" s="196" t="s">
        <v>6241</v>
      </c>
      <c r="B3066" s="196" t="s">
        <v>6242</v>
      </c>
      <c r="C3066" s="197">
        <v>0</v>
      </c>
      <c r="D3066" s="197">
        <v>300</v>
      </c>
      <c r="F3066" s="15"/>
    </row>
    <row r="3067" spans="1:6" hidden="1" outlineLevel="2" x14ac:dyDescent="0.25">
      <c r="A3067" s="196" t="s">
        <v>6243</v>
      </c>
      <c r="B3067" s="196" t="s">
        <v>6244</v>
      </c>
      <c r="C3067" s="197">
        <v>0</v>
      </c>
      <c r="D3067" s="197">
        <v>48.39</v>
      </c>
      <c r="F3067" s="15"/>
    </row>
    <row r="3068" spans="1:6" hidden="1" outlineLevel="2" x14ac:dyDescent="0.25">
      <c r="A3068" s="196" t="s">
        <v>2993</v>
      </c>
      <c r="B3068" s="196" t="s">
        <v>2994</v>
      </c>
      <c r="C3068" s="198">
        <v>0</v>
      </c>
      <c r="D3068" s="198">
        <v>0</v>
      </c>
      <c r="F3068" s="15"/>
    </row>
    <row r="3069" spans="1:6" hidden="1" outlineLevel="2" x14ac:dyDescent="0.25">
      <c r="A3069" s="196" t="s">
        <v>2995</v>
      </c>
      <c r="B3069" s="196" t="s">
        <v>2996</v>
      </c>
      <c r="C3069" s="198">
        <v>0</v>
      </c>
      <c r="D3069" s="198">
        <v>0</v>
      </c>
      <c r="F3069" s="15"/>
    </row>
    <row r="3070" spans="1:6" hidden="1" outlineLevel="2" x14ac:dyDescent="0.25">
      <c r="A3070" s="196" t="s">
        <v>6245</v>
      </c>
      <c r="B3070" s="196" t="s">
        <v>6246</v>
      </c>
      <c r="C3070" s="198">
        <v>0</v>
      </c>
      <c r="D3070" s="198">
        <v>0</v>
      </c>
      <c r="F3070" s="15"/>
    </row>
    <row r="3071" spans="1:6" hidden="1" outlineLevel="2" x14ac:dyDescent="0.25">
      <c r="A3071" s="196" t="s">
        <v>6247</v>
      </c>
      <c r="B3071" s="196" t="s">
        <v>6248</v>
      </c>
      <c r="C3071" s="198">
        <v>0</v>
      </c>
      <c r="D3071" s="198">
        <v>0</v>
      </c>
      <c r="F3071" s="15"/>
    </row>
    <row r="3072" spans="1:6" hidden="1" outlineLevel="2" x14ac:dyDescent="0.25">
      <c r="A3072" s="196" t="s">
        <v>6249</v>
      </c>
      <c r="B3072" s="196" t="s">
        <v>6250</v>
      </c>
      <c r="C3072" s="197">
        <v>0</v>
      </c>
      <c r="D3072" s="197">
        <v>100</v>
      </c>
      <c r="F3072" s="15"/>
    </row>
    <row r="3073" spans="1:6" hidden="1" outlineLevel="2" x14ac:dyDescent="0.25">
      <c r="A3073" s="196" t="s">
        <v>2997</v>
      </c>
      <c r="B3073" s="196" t="s">
        <v>2998</v>
      </c>
      <c r="C3073" s="198">
        <v>0</v>
      </c>
      <c r="D3073" s="198">
        <v>0</v>
      </c>
      <c r="F3073" s="15"/>
    </row>
    <row r="3074" spans="1:6" hidden="1" outlineLevel="2" x14ac:dyDescent="0.25">
      <c r="A3074" s="196" t="s">
        <v>6251</v>
      </c>
      <c r="B3074" s="196" t="s">
        <v>6252</v>
      </c>
      <c r="C3074" s="198">
        <v>0</v>
      </c>
      <c r="D3074" s="198">
        <v>0</v>
      </c>
      <c r="F3074" s="15"/>
    </row>
    <row r="3075" spans="1:6" hidden="1" outlineLevel="2" x14ac:dyDescent="0.25">
      <c r="A3075" s="196" t="s">
        <v>6253</v>
      </c>
      <c r="B3075" s="196" t="s">
        <v>6254</v>
      </c>
      <c r="C3075" s="197">
        <v>0</v>
      </c>
      <c r="D3075" s="197">
        <v>33.33</v>
      </c>
      <c r="F3075" s="15"/>
    </row>
    <row r="3076" spans="1:6" hidden="1" outlineLevel="2" x14ac:dyDescent="0.25">
      <c r="A3076" s="196" t="s">
        <v>6255</v>
      </c>
      <c r="B3076" s="196" t="s">
        <v>6256</v>
      </c>
      <c r="C3076" s="198">
        <v>0</v>
      </c>
      <c r="D3076" s="198">
        <v>0</v>
      </c>
      <c r="F3076" s="15"/>
    </row>
    <row r="3077" spans="1:6" hidden="1" outlineLevel="2" x14ac:dyDescent="0.25">
      <c r="A3077" s="196" t="s">
        <v>6257</v>
      </c>
      <c r="B3077" s="196" t="s">
        <v>6258</v>
      </c>
      <c r="C3077" s="198">
        <v>0</v>
      </c>
      <c r="D3077" s="198">
        <v>0</v>
      </c>
      <c r="F3077" s="15"/>
    </row>
    <row r="3078" spans="1:6" hidden="1" outlineLevel="2" x14ac:dyDescent="0.25">
      <c r="A3078" s="196" t="s">
        <v>6259</v>
      </c>
      <c r="B3078" s="196" t="s">
        <v>1082</v>
      </c>
      <c r="C3078" s="197">
        <v>0</v>
      </c>
      <c r="D3078" s="197">
        <v>805.48</v>
      </c>
      <c r="F3078" s="15"/>
    </row>
    <row r="3079" spans="1:6" hidden="1" outlineLevel="2" x14ac:dyDescent="0.25">
      <c r="A3079" s="196" t="s">
        <v>6260</v>
      </c>
      <c r="B3079" s="196" t="s">
        <v>6261</v>
      </c>
      <c r="C3079" s="197">
        <v>0</v>
      </c>
      <c r="D3079" s="197">
        <v>960</v>
      </c>
      <c r="F3079" s="15"/>
    </row>
    <row r="3080" spans="1:6" hidden="1" outlineLevel="2" x14ac:dyDescent="0.25">
      <c r="A3080" s="196" t="s">
        <v>6262</v>
      </c>
      <c r="B3080" s="196" t="s">
        <v>6263</v>
      </c>
      <c r="C3080" s="197">
        <v>0</v>
      </c>
      <c r="D3080" s="197">
        <v>36.659999999999997</v>
      </c>
      <c r="F3080" s="15"/>
    </row>
    <row r="3081" spans="1:6" hidden="1" outlineLevel="2" x14ac:dyDescent="0.25">
      <c r="A3081" s="196" t="s">
        <v>6264</v>
      </c>
      <c r="B3081" s="196" t="s">
        <v>6265</v>
      </c>
      <c r="C3081" s="198">
        <v>0</v>
      </c>
      <c r="D3081" s="198">
        <v>0</v>
      </c>
      <c r="F3081" s="15"/>
    </row>
    <row r="3082" spans="1:6" hidden="1" outlineLevel="2" x14ac:dyDescent="0.25">
      <c r="A3082" s="196" t="s">
        <v>6266</v>
      </c>
      <c r="B3082" s="196" t="s">
        <v>6267</v>
      </c>
      <c r="C3082" s="198">
        <v>0</v>
      </c>
      <c r="D3082" s="198">
        <v>0</v>
      </c>
      <c r="F3082" s="15"/>
    </row>
    <row r="3083" spans="1:6" hidden="1" outlineLevel="2" x14ac:dyDescent="0.25">
      <c r="A3083" s="196" t="s">
        <v>2999</v>
      </c>
      <c r="B3083" s="196" t="s">
        <v>3000</v>
      </c>
      <c r="C3083" s="198">
        <v>0</v>
      </c>
      <c r="D3083" s="198">
        <v>0</v>
      </c>
      <c r="F3083" s="15"/>
    </row>
    <row r="3084" spans="1:6" hidden="1" outlineLevel="2" x14ac:dyDescent="0.25">
      <c r="A3084" s="196" t="s">
        <v>6268</v>
      </c>
      <c r="B3084" s="196" t="s">
        <v>6269</v>
      </c>
      <c r="C3084" s="198">
        <v>0</v>
      </c>
      <c r="D3084" s="198">
        <v>0</v>
      </c>
      <c r="F3084" s="15"/>
    </row>
    <row r="3085" spans="1:6" hidden="1" outlineLevel="2" x14ac:dyDescent="0.25">
      <c r="A3085" s="196" t="s">
        <v>6270</v>
      </c>
      <c r="B3085" s="196" t="s">
        <v>6271</v>
      </c>
      <c r="C3085" s="198">
        <v>0</v>
      </c>
      <c r="D3085" s="198">
        <v>0</v>
      </c>
      <c r="F3085" s="15"/>
    </row>
    <row r="3086" spans="1:6" hidden="1" outlineLevel="2" x14ac:dyDescent="0.25">
      <c r="A3086" s="196" t="s">
        <v>6272</v>
      </c>
      <c r="B3086" s="196" t="s">
        <v>4823</v>
      </c>
      <c r="C3086" s="198">
        <v>0</v>
      </c>
      <c r="D3086" s="198">
        <v>0</v>
      </c>
      <c r="F3086" s="15"/>
    </row>
    <row r="3087" spans="1:6" hidden="1" outlineLevel="2" x14ac:dyDescent="0.25">
      <c r="A3087" s="196" t="s">
        <v>6273</v>
      </c>
      <c r="B3087" s="196" t="s">
        <v>6274</v>
      </c>
      <c r="C3087" s="197">
        <v>0</v>
      </c>
      <c r="D3087" s="197">
        <v>33.33</v>
      </c>
      <c r="F3087" s="15"/>
    </row>
    <row r="3088" spans="1:6" hidden="1" outlineLevel="2" x14ac:dyDescent="0.25">
      <c r="A3088" s="196" t="s">
        <v>6275</v>
      </c>
      <c r="B3088" s="196" t="s">
        <v>6276</v>
      </c>
      <c r="C3088" s="198">
        <v>0</v>
      </c>
      <c r="D3088" s="198">
        <v>0</v>
      </c>
      <c r="F3088" s="15"/>
    </row>
    <row r="3089" spans="1:6" hidden="1" outlineLevel="2" x14ac:dyDescent="0.25">
      <c r="A3089" s="196" t="s">
        <v>6277</v>
      </c>
      <c r="B3089" s="196" t="s">
        <v>6278</v>
      </c>
      <c r="C3089" s="198">
        <v>0</v>
      </c>
      <c r="D3089" s="198">
        <v>0</v>
      </c>
      <c r="F3089" s="15"/>
    </row>
    <row r="3090" spans="1:6" hidden="1" outlineLevel="2" x14ac:dyDescent="0.25">
      <c r="A3090" s="196" t="s">
        <v>6279</v>
      </c>
      <c r="B3090" s="196" t="s">
        <v>6280</v>
      </c>
      <c r="C3090" s="197">
        <v>0</v>
      </c>
      <c r="D3090" s="197">
        <v>100</v>
      </c>
      <c r="F3090" s="15"/>
    </row>
    <row r="3091" spans="1:6" hidden="1" outlineLevel="2" x14ac:dyDescent="0.25">
      <c r="A3091" s="196" t="s">
        <v>3001</v>
      </c>
      <c r="B3091" s="196" t="s">
        <v>3002</v>
      </c>
      <c r="C3091" s="198">
        <v>0</v>
      </c>
      <c r="D3091" s="198">
        <v>0</v>
      </c>
      <c r="F3091" s="15"/>
    </row>
    <row r="3092" spans="1:6" hidden="1" outlineLevel="2" x14ac:dyDescent="0.25">
      <c r="A3092" s="196" t="s">
        <v>6281</v>
      </c>
      <c r="B3092" s="196" t="s">
        <v>1094</v>
      </c>
      <c r="C3092" s="197">
        <v>0</v>
      </c>
      <c r="D3092" s="197">
        <v>1080</v>
      </c>
      <c r="F3092" s="15"/>
    </row>
    <row r="3093" spans="1:6" hidden="1" outlineLevel="2" x14ac:dyDescent="0.25">
      <c r="A3093" s="196" t="s">
        <v>6282</v>
      </c>
      <c r="B3093" s="196" t="s">
        <v>6283</v>
      </c>
      <c r="C3093" s="198">
        <v>0</v>
      </c>
      <c r="D3093" s="198">
        <v>0</v>
      </c>
      <c r="F3093" s="15"/>
    </row>
    <row r="3094" spans="1:6" hidden="1" outlineLevel="2" x14ac:dyDescent="0.25">
      <c r="A3094" s="196" t="s">
        <v>6284</v>
      </c>
      <c r="B3094" s="196" t="s">
        <v>6285</v>
      </c>
      <c r="C3094" s="198">
        <v>0</v>
      </c>
      <c r="D3094" s="198">
        <v>0</v>
      </c>
      <c r="F3094" s="15"/>
    </row>
    <row r="3095" spans="1:6" hidden="1" outlineLevel="2" x14ac:dyDescent="0.25">
      <c r="A3095" s="196" t="s">
        <v>6286</v>
      </c>
      <c r="B3095" s="196" t="s">
        <v>6287</v>
      </c>
      <c r="C3095" s="198">
        <v>0</v>
      </c>
      <c r="D3095" s="198">
        <v>0</v>
      </c>
      <c r="F3095" s="15"/>
    </row>
    <row r="3096" spans="1:6" hidden="1" outlineLevel="2" x14ac:dyDescent="0.25">
      <c r="A3096" s="196" t="s">
        <v>6288</v>
      </c>
      <c r="B3096" s="196" t="s">
        <v>6289</v>
      </c>
      <c r="C3096" s="198">
        <v>0</v>
      </c>
      <c r="D3096" s="198">
        <v>0</v>
      </c>
      <c r="F3096" s="15"/>
    </row>
    <row r="3097" spans="1:6" hidden="1" outlineLevel="2" x14ac:dyDescent="0.25">
      <c r="A3097" s="196" t="s">
        <v>6290</v>
      </c>
      <c r="B3097" s="196" t="s">
        <v>1096</v>
      </c>
      <c r="C3097" s="197">
        <v>0</v>
      </c>
      <c r="D3097" s="197">
        <v>1200</v>
      </c>
      <c r="F3097" s="15"/>
    </row>
    <row r="3098" spans="1:6" hidden="1" outlineLevel="2" x14ac:dyDescent="0.25">
      <c r="A3098" s="196" t="s">
        <v>6291</v>
      </c>
      <c r="B3098" s="196" t="s">
        <v>6292</v>
      </c>
      <c r="C3098" s="198">
        <v>0</v>
      </c>
      <c r="D3098" s="198">
        <v>0</v>
      </c>
      <c r="F3098" s="15"/>
    </row>
    <row r="3099" spans="1:6" hidden="1" outlineLevel="2" x14ac:dyDescent="0.25">
      <c r="A3099" s="196" t="s">
        <v>6293</v>
      </c>
      <c r="B3099" s="196" t="s">
        <v>6294</v>
      </c>
      <c r="C3099" s="198">
        <v>0</v>
      </c>
      <c r="D3099" s="198">
        <v>0</v>
      </c>
      <c r="F3099" s="15"/>
    </row>
    <row r="3100" spans="1:6" hidden="1" outlineLevel="2" x14ac:dyDescent="0.25">
      <c r="A3100" s="196" t="s">
        <v>6295</v>
      </c>
      <c r="B3100" s="196" t="s">
        <v>6296</v>
      </c>
      <c r="C3100" s="197">
        <v>0</v>
      </c>
      <c r="D3100" s="197">
        <v>93.55</v>
      </c>
      <c r="F3100" s="15"/>
    </row>
    <row r="3101" spans="1:6" hidden="1" outlineLevel="2" x14ac:dyDescent="0.25">
      <c r="A3101" s="196" t="s">
        <v>6297</v>
      </c>
      <c r="B3101" s="196" t="s">
        <v>6298</v>
      </c>
      <c r="C3101" s="198">
        <v>0</v>
      </c>
      <c r="D3101" s="198">
        <v>0</v>
      </c>
      <c r="F3101" s="15"/>
    </row>
    <row r="3102" spans="1:6" hidden="1" outlineLevel="2" x14ac:dyDescent="0.25">
      <c r="A3102" s="196" t="s">
        <v>6299</v>
      </c>
      <c r="B3102" s="196" t="s">
        <v>6300</v>
      </c>
      <c r="C3102" s="197">
        <v>0</v>
      </c>
      <c r="D3102" s="197">
        <v>0</v>
      </c>
      <c r="F3102" s="15"/>
    </row>
    <row r="3103" spans="1:6" hidden="1" outlineLevel="2" x14ac:dyDescent="0.25">
      <c r="A3103" s="196" t="s">
        <v>6301</v>
      </c>
      <c r="B3103" s="196" t="s">
        <v>6302</v>
      </c>
      <c r="C3103" s="197">
        <v>0</v>
      </c>
      <c r="D3103" s="197">
        <v>23.33</v>
      </c>
      <c r="F3103" s="15"/>
    </row>
    <row r="3104" spans="1:6" hidden="1" outlineLevel="2" x14ac:dyDescent="0.25">
      <c r="A3104" s="196" t="s">
        <v>3003</v>
      </c>
      <c r="B3104" s="196" t="s">
        <v>3004</v>
      </c>
      <c r="C3104" s="198">
        <v>0</v>
      </c>
      <c r="D3104" s="198">
        <v>0</v>
      </c>
      <c r="F3104" s="15"/>
    </row>
    <row r="3105" spans="1:6" hidden="1" outlineLevel="2" x14ac:dyDescent="0.25">
      <c r="A3105" s="196" t="s">
        <v>3005</v>
      </c>
      <c r="B3105" s="196" t="s">
        <v>3006</v>
      </c>
      <c r="C3105" s="198">
        <v>0</v>
      </c>
      <c r="D3105" s="198">
        <v>0</v>
      </c>
      <c r="F3105" s="15"/>
    </row>
    <row r="3106" spans="1:6" hidden="1" outlineLevel="2" x14ac:dyDescent="0.25">
      <c r="A3106" s="196" t="s">
        <v>6303</v>
      </c>
      <c r="B3106" s="196" t="s">
        <v>6304</v>
      </c>
      <c r="C3106" s="198">
        <v>0</v>
      </c>
      <c r="D3106" s="198">
        <v>0</v>
      </c>
      <c r="F3106" s="15"/>
    </row>
    <row r="3107" spans="1:6" hidden="1" outlineLevel="2" x14ac:dyDescent="0.25">
      <c r="A3107" s="196" t="s">
        <v>6305</v>
      </c>
      <c r="B3107" s="196" t="s">
        <v>1108</v>
      </c>
      <c r="C3107" s="197">
        <v>0</v>
      </c>
      <c r="D3107" s="197">
        <v>160</v>
      </c>
      <c r="F3107" s="15"/>
    </row>
    <row r="3108" spans="1:6" hidden="1" outlineLevel="2" x14ac:dyDescent="0.25">
      <c r="A3108" s="196" t="s">
        <v>3007</v>
      </c>
      <c r="B3108" s="196" t="s">
        <v>3008</v>
      </c>
      <c r="C3108" s="198">
        <v>0</v>
      </c>
      <c r="D3108" s="198">
        <v>0</v>
      </c>
      <c r="F3108" s="15"/>
    </row>
    <row r="3109" spans="1:6" hidden="1" outlineLevel="2" x14ac:dyDescent="0.25">
      <c r="A3109" s="196" t="s">
        <v>6306</v>
      </c>
      <c r="B3109" s="196" t="s">
        <v>6307</v>
      </c>
      <c r="C3109" s="198">
        <v>0</v>
      </c>
      <c r="D3109" s="198">
        <v>0</v>
      </c>
      <c r="F3109" s="15"/>
    </row>
    <row r="3110" spans="1:6" hidden="1" outlineLevel="2" x14ac:dyDescent="0.25">
      <c r="A3110" s="196" t="s">
        <v>6308</v>
      </c>
      <c r="B3110" s="196" t="s">
        <v>6309</v>
      </c>
      <c r="C3110" s="198">
        <v>0</v>
      </c>
      <c r="D3110" s="198">
        <v>0</v>
      </c>
      <c r="F3110" s="15"/>
    </row>
    <row r="3111" spans="1:6" hidden="1" outlineLevel="2" x14ac:dyDescent="0.25">
      <c r="A3111" s="196" t="s">
        <v>6310</v>
      </c>
      <c r="B3111" s="196" t="s">
        <v>6311</v>
      </c>
      <c r="C3111" s="198">
        <v>0</v>
      </c>
      <c r="D3111" s="198">
        <v>0</v>
      </c>
      <c r="F3111" s="15"/>
    </row>
    <row r="3112" spans="1:6" hidden="1" outlineLevel="2" x14ac:dyDescent="0.25">
      <c r="A3112" s="196" t="s">
        <v>6312</v>
      </c>
      <c r="B3112" s="196" t="s">
        <v>6313</v>
      </c>
      <c r="C3112" s="198">
        <v>0</v>
      </c>
      <c r="D3112" s="198">
        <v>0</v>
      </c>
      <c r="F3112" s="15"/>
    </row>
    <row r="3113" spans="1:6" hidden="1" outlineLevel="2" x14ac:dyDescent="0.25">
      <c r="A3113" s="196" t="s">
        <v>3009</v>
      </c>
      <c r="B3113" s="196" t="s">
        <v>3010</v>
      </c>
      <c r="C3113" s="198">
        <v>0</v>
      </c>
      <c r="D3113" s="198">
        <v>0</v>
      </c>
      <c r="F3113" s="15"/>
    </row>
    <row r="3114" spans="1:6" hidden="1" outlineLevel="2" x14ac:dyDescent="0.25">
      <c r="A3114" s="196" t="s">
        <v>6314</v>
      </c>
      <c r="B3114" s="196" t="s">
        <v>6315</v>
      </c>
      <c r="C3114" s="197">
        <v>0</v>
      </c>
      <c r="D3114" s="197">
        <v>141.94</v>
      </c>
      <c r="F3114" s="15"/>
    </row>
    <row r="3115" spans="1:6" hidden="1" outlineLevel="2" x14ac:dyDescent="0.25">
      <c r="A3115" s="196" t="s">
        <v>6316</v>
      </c>
      <c r="B3115" s="196" t="s">
        <v>6317</v>
      </c>
      <c r="C3115" s="197">
        <v>0</v>
      </c>
      <c r="D3115" s="197">
        <v>100</v>
      </c>
      <c r="F3115" s="15"/>
    </row>
    <row r="3116" spans="1:6" hidden="1" outlineLevel="2" x14ac:dyDescent="0.25">
      <c r="A3116" s="196" t="s">
        <v>6318</v>
      </c>
      <c r="B3116" s="196" t="s">
        <v>6319</v>
      </c>
      <c r="C3116" s="198">
        <v>0</v>
      </c>
      <c r="D3116" s="198">
        <v>0</v>
      </c>
      <c r="F3116" s="15"/>
    </row>
    <row r="3117" spans="1:6" hidden="1" outlineLevel="2" x14ac:dyDescent="0.25">
      <c r="A3117" s="196" t="s">
        <v>6320</v>
      </c>
      <c r="B3117" s="196" t="s">
        <v>6321</v>
      </c>
      <c r="C3117" s="198">
        <v>0</v>
      </c>
      <c r="D3117" s="198">
        <v>0</v>
      </c>
      <c r="F3117" s="15"/>
    </row>
    <row r="3118" spans="1:6" hidden="1" outlineLevel="2" x14ac:dyDescent="0.25">
      <c r="A3118" s="196" t="s">
        <v>6322</v>
      </c>
      <c r="B3118" s="196" t="s">
        <v>6323</v>
      </c>
      <c r="C3118" s="198">
        <v>0</v>
      </c>
      <c r="D3118" s="198">
        <v>0</v>
      </c>
      <c r="F3118" s="15"/>
    </row>
    <row r="3119" spans="1:6" hidden="1" outlineLevel="2" x14ac:dyDescent="0.25">
      <c r="A3119" s="196" t="s">
        <v>6324</v>
      </c>
      <c r="B3119" s="196" t="s">
        <v>6325</v>
      </c>
      <c r="C3119" s="198">
        <v>0</v>
      </c>
      <c r="D3119" s="198">
        <v>0</v>
      </c>
      <c r="F3119" s="15"/>
    </row>
    <row r="3120" spans="1:6" hidden="1" outlineLevel="2" x14ac:dyDescent="0.25">
      <c r="A3120" s="196" t="s">
        <v>6326</v>
      </c>
      <c r="B3120" s="196" t="s">
        <v>6327</v>
      </c>
      <c r="C3120" s="198">
        <v>0</v>
      </c>
      <c r="D3120" s="198">
        <v>0</v>
      </c>
      <c r="F3120" s="15"/>
    </row>
    <row r="3121" spans="1:6" hidden="1" outlineLevel="2" x14ac:dyDescent="0.25">
      <c r="A3121" s="196" t="s">
        <v>6328</v>
      </c>
      <c r="B3121" s="196" t="s">
        <v>6329</v>
      </c>
      <c r="C3121" s="198">
        <v>0</v>
      </c>
      <c r="D3121" s="198">
        <v>0</v>
      </c>
      <c r="F3121" s="15"/>
    </row>
    <row r="3122" spans="1:6" hidden="1" outlineLevel="2" x14ac:dyDescent="0.25">
      <c r="A3122" s="196" t="s">
        <v>6330</v>
      </c>
      <c r="B3122" s="196" t="s">
        <v>3048</v>
      </c>
      <c r="C3122" s="197">
        <v>0</v>
      </c>
      <c r="D3122" s="197">
        <v>400</v>
      </c>
      <c r="F3122" s="15"/>
    </row>
    <row r="3123" spans="1:6" hidden="1" outlineLevel="2" x14ac:dyDescent="0.25">
      <c r="A3123" s="196" t="s">
        <v>6331</v>
      </c>
      <c r="B3123" s="196" t="s">
        <v>6332</v>
      </c>
      <c r="C3123" s="197">
        <v>0</v>
      </c>
      <c r="D3123" s="197">
        <v>0</v>
      </c>
      <c r="F3123" s="15"/>
    </row>
    <row r="3124" spans="1:6" hidden="1" outlineLevel="2" x14ac:dyDescent="0.25">
      <c r="A3124" s="196" t="s">
        <v>6333</v>
      </c>
      <c r="B3124" s="196" t="s">
        <v>6334</v>
      </c>
      <c r="C3124" s="197">
        <v>0</v>
      </c>
      <c r="D3124" s="197">
        <v>174.42</v>
      </c>
      <c r="F3124" s="15"/>
    </row>
    <row r="3125" spans="1:6" hidden="1" outlineLevel="2" x14ac:dyDescent="0.25">
      <c r="A3125" s="196" t="s">
        <v>6335</v>
      </c>
      <c r="B3125" s="196" t="s">
        <v>6336</v>
      </c>
      <c r="C3125" s="198">
        <v>0</v>
      </c>
      <c r="D3125" s="198">
        <v>0</v>
      </c>
      <c r="F3125" s="15"/>
    </row>
    <row r="3126" spans="1:6" hidden="1" outlineLevel="2" x14ac:dyDescent="0.25">
      <c r="A3126" s="196" t="s">
        <v>6337</v>
      </c>
      <c r="B3126" s="196" t="s">
        <v>6338</v>
      </c>
      <c r="C3126" s="198">
        <v>0</v>
      </c>
      <c r="D3126" s="198">
        <v>0</v>
      </c>
      <c r="F3126" s="15"/>
    </row>
    <row r="3127" spans="1:6" hidden="1" outlineLevel="2" x14ac:dyDescent="0.25">
      <c r="A3127" s="196" t="s">
        <v>6339</v>
      </c>
      <c r="B3127" s="196" t="s">
        <v>6340</v>
      </c>
      <c r="C3127" s="198">
        <v>0</v>
      </c>
      <c r="D3127" s="198">
        <v>0</v>
      </c>
      <c r="F3127" s="15"/>
    </row>
    <row r="3128" spans="1:6" hidden="1" outlineLevel="2" x14ac:dyDescent="0.25">
      <c r="A3128" s="196" t="s">
        <v>6341</v>
      </c>
      <c r="B3128" s="196" t="s">
        <v>6342</v>
      </c>
      <c r="C3128" s="198">
        <v>0</v>
      </c>
      <c r="D3128" s="198">
        <v>0</v>
      </c>
      <c r="F3128" s="15"/>
    </row>
    <row r="3129" spans="1:6" hidden="1" outlineLevel="2" x14ac:dyDescent="0.25">
      <c r="A3129" s="196" t="s">
        <v>6343</v>
      </c>
      <c r="B3129" s="196" t="s">
        <v>6344</v>
      </c>
      <c r="C3129" s="198">
        <v>0</v>
      </c>
      <c r="D3129" s="198">
        <v>0</v>
      </c>
      <c r="F3129" s="15"/>
    </row>
    <row r="3130" spans="1:6" hidden="1" outlineLevel="2" x14ac:dyDescent="0.25">
      <c r="A3130" s="196" t="s">
        <v>6345</v>
      </c>
      <c r="B3130" s="196" t="s">
        <v>6346</v>
      </c>
      <c r="C3130" s="198">
        <v>0</v>
      </c>
      <c r="D3130" s="198">
        <v>0</v>
      </c>
      <c r="F3130" s="15"/>
    </row>
    <row r="3131" spans="1:6" hidden="1" outlineLevel="2" x14ac:dyDescent="0.25">
      <c r="A3131" s="196" t="s">
        <v>6347</v>
      </c>
      <c r="B3131" s="196" t="s">
        <v>2815</v>
      </c>
      <c r="C3131" s="197">
        <v>0</v>
      </c>
      <c r="D3131" s="197">
        <v>1200</v>
      </c>
      <c r="F3131" s="15"/>
    </row>
    <row r="3132" spans="1:6" hidden="1" outlineLevel="2" x14ac:dyDescent="0.25">
      <c r="A3132" s="196" t="s">
        <v>6348</v>
      </c>
      <c r="B3132" s="196" t="s">
        <v>6349</v>
      </c>
      <c r="C3132" s="198">
        <v>0</v>
      </c>
      <c r="D3132" s="198">
        <v>0</v>
      </c>
      <c r="F3132" s="15"/>
    </row>
    <row r="3133" spans="1:6" hidden="1" outlineLevel="2" x14ac:dyDescent="0.25">
      <c r="A3133" s="196" t="s">
        <v>6350</v>
      </c>
      <c r="B3133" s="196" t="s">
        <v>6351</v>
      </c>
      <c r="C3133" s="198">
        <v>0</v>
      </c>
      <c r="D3133" s="198">
        <v>0</v>
      </c>
      <c r="F3133" s="15"/>
    </row>
    <row r="3134" spans="1:6" hidden="1" outlineLevel="2" x14ac:dyDescent="0.25">
      <c r="A3134" s="196" t="s">
        <v>6352</v>
      </c>
      <c r="B3134" s="196" t="s">
        <v>1134</v>
      </c>
      <c r="C3134" s="197">
        <v>0</v>
      </c>
      <c r="D3134" s="197">
        <v>1320</v>
      </c>
      <c r="F3134" s="15"/>
    </row>
    <row r="3135" spans="1:6" hidden="1" outlineLevel="2" x14ac:dyDescent="0.25">
      <c r="A3135" s="196" t="s">
        <v>6353</v>
      </c>
      <c r="B3135" s="196" t="s">
        <v>2066</v>
      </c>
      <c r="C3135" s="197">
        <v>0</v>
      </c>
      <c r="D3135" s="197">
        <v>960</v>
      </c>
      <c r="F3135" s="15"/>
    </row>
    <row r="3136" spans="1:6" hidden="1" outlineLevel="2" x14ac:dyDescent="0.25">
      <c r="A3136" s="196" t="s">
        <v>3011</v>
      </c>
      <c r="B3136" s="196" t="s">
        <v>3012</v>
      </c>
      <c r="C3136" s="198">
        <v>0</v>
      </c>
      <c r="D3136" s="198">
        <v>0</v>
      </c>
      <c r="F3136" s="15"/>
    </row>
    <row r="3137" spans="1:6" hidden="1" outlineLevel="2" x14ac:dyDescent="0.25">
      <c r="A3137" s="196" t="s">
        <v>3013</v>
      </c>
      <c r="B3137" s="196" t="s">
        <v>3014</v>
      </c>
      <c r="C3137" s="198">
        <v>0</v>
      </c>
      <c r="D3137" s="198">
        <v>0</v>
      </c>
      <c r="F3137" s="15"/>
    </row>
    <row r="3138" spans="1:6" hidden="1" outlineLevel="2" x14ac:dyDescent="0.25">
      <c r="A3138" s="196" t="s">
        <v>6354</v>
      </c>
      <c r="B3138" s="196" t="s">
        <v>6355</v>
      </c>
      <c r="C3138" s="198">
        <v>0</v>
      </c>
      <c r="D3138" s="198">
        <v>0</v>
      </c>
      <c r="F3138" s="15"/>
    </row>
    <row r="3139" spans="1:6" hidden="1" outlineLevel="2" x14ac:dyDescent="0.25">
      <c r="A3139" s="196" t="s">
        <v>6356</v>
      </c>
      <c r="B3139" s="196" t="s">
        <v>6357</v>
      </c>
      <c r="C3139" s="198">
        <v>0</v>
      </c>
      <c r="D3139" s="198">
        <v>0</v>
      </c>
      <c r="F3139" s="15"/>
    </row>
    <row r="3140" spans="1:6" hidden="1" outlineLevel="2" x14ac:dyDescent="0.25">
      <c r="A3140" s="196" t="s">
        <v>3015</v>
      </c>
      <c r="B3140" s="196" t="s">
        <v>3016</v>
      </c>
      <c r="C3140" s="198">
        <v>0</v>
      </c>
      <c r="D3140" s="198">
        <v>0</v>
      </c>
      <c r="F3140" s="15"/>
    </row>
    <row r="3141" spans="1:6" hidden="1" outlineLevel="2" x14ac:dyDescent="0.25">
      <c r="A3141" s="196" t="s">
        <v>3017</v>
      </c>
      <c r="B3141" s="196" t="s">
        <v>3018</v>
      </c>
      <c r="C3141" s="198">
        <v>0</v>
      </c>
      <c r="D3141" s="198">
        <v>0</v>
      </c>
      <c r="F3141" s="15"/>
    </row>
    <row r="3142" spans="1:6" hidden="1" outlineLevel="2" x14ac:dyDescent="0.25">
      <c r="A3142" s="196" t="s">
        <v>6358</v>
      </c>
      <c r="B3142" s="196" t="s">
        <v>6359</v>
      </c>
      <c r="C3142" s="198">
        <v>0</v>
      </c>
      <c r="D3142" s="198">
        <v>0</v>
      </c>
      <c r="F3142" s="15"/>
    </row>
    <row r="3143" spans="1:6" hidden="1" outlineLevel="2" x14ac:dyDescent="0.25">
      <c r="A3143" s="196" t="s">
        <v>6360</v>
      </c>
      <c r="B3143" s="196" t="s">
        <v>2821</v>
      </c>
      <c r="C3143" s="197">
        <v>0</v>
      </c>
      <c r="D3143" s="197">
        <v>160</v>
      </c>
      <c r="F3143" s="15"/>
    </row>
    <row r="3144" spans="1:6" hidden="1" outlineLevel="2" x14ac:dyDescent="0.25">
      <c r="A3144" s="196" t="s">
        <v>6361</v>
      </c>
      <c r="B3144" s="196" t="s">
        <v>1154</v>
      </c>
      <c r="C3144" s="197">
        <v>0</v>
      </c>
      <c r="D3144" s="197">
        <v>1200</v>
      </c>
      <c r="F3144" s="15"/>
    </row>
    <row r="3145" spans="1:6" hidden="1" outlineLevel="2" x14ac:dyDescent="0.25">
      <c r="A3145" s="196" t="s">
        <v>6362</v>
      </c>
      <c r="B3145" s="196" t="s">
        <v>1156</v>
      </c>
      <c r="C3145" s="198">
        <v>0</v>
      </c>
      <c r="D3145" s="198">
        <v>0</v>
      </c>
      <c r="F3145" s="15"/>
    </row>
    <row r="3146" spans="1:6" hidden="1" outlineLevel="2" x14ac:dyDescent="0.25">
      <c r="A3146" s="196" t="s">
        <v>6363</v>
      </c>
      <c r="B3146" s="196" t="s">
        <v>6364</v>
      </c>
      <c r="C3146" s="197">
        <v>0</v>
      </c>
      <c r="D3146" s="197">
        <v>960</v>
      </c>
      <c r="F3146" s="15"/>
    </row>
    <row r="3147" spans="1:6" hidden="1" outlineLevel="2" x14ac:dyDescent="0.25">
      <c r="A3147" s="196" t="s">
        <v>6365</v>
      </c>
      <c r="B3147" s="196" t="s">
        <v>6366</v>
      </c>
      <c r="C3147" s="197">
        <v>0</v>
      </c>
      <c r="D3147" s="197">
        <v>177.42</v>
      </c>
      <c r="F3147" s="15"/>
    </row>
    <row r="3148" spans="1:6" hidden="1" outlineLevel="2" x14ac:dyDescent="0.25">
      <c r="A3148" s="196" t="s">
        <v>6367</v>
      </c>
      <c r="B3148" s="196" t="s">
        <v>6368</v>
      </c>
      <c r="C3148" s="198">
        <v>0</v>
      </c>
      <c r="D3148" s="198">
        <v>0</v>
      </c>
      <c r="F3148" s="15"/>
    </row>
    <row r="3149" spans="1:6" hidden="1" outlineLevel="2" x14ac:dyDescent="0.25">
      <c r="A3149" s="196" t="s">
        <v>6369</v>
      </c>
      <c r="B3149" s="196" t="s">
        <v>6370</v>
      </c>
      <c r="C3149" s="197">
        <v>0</v>
      </c>
      <c r="D3149" s="197">
        <v>0</v>
      </c>
      <c r="F3149" s="15"/>
    </row>
    <row r="3150" spans="1:6" hidden="1" outlineLevel="2" x14ac:dyDescent="0.25">
      <c r="A3150" s="196" t="s">
        <v>6371</v>
      </c>
      <c r="B3150" s="196" t="s">
        <v>6372</v>
      </c>
      <c r="C3150" s="198">
        <v>0</v>
      </c>
      <c r="D3150" s="198">
        <v>0</v>
      </c>
      <c r="F3150" s="15"/>
    </row>
    <row r="3151" spans="1:6" hidden="1" outlineLevel="2" x14ac:dyDescent="0.25">
      <c r="A3151" s="196" t="s">
        <v>3019</v>
      </c>
      <c r="B3151" s="196" t="s">
        <v>3020</v>
      </c>
      <c r="C3151" s="198">
        <v>0</v>
      </c>
      <c r="D3151" s="198">
        <v>0</v>
      </c>
      <c r="F3151" s="15"/>
    </row>
    <row r="3152" spans="1:6" hidden="1" outlineLevel="2" x14ac:dyDescent="0.25">
      <c r="A3152" s="196" t="s">
        <v>3021</v>
      </c>
      <c r="B3152" s="196" t="s">
        <v>3022</v>
      </c>
      <c r="C3152" s="198">
        <v>0</v>
      </c>
      <c r="D3152" s="198">
        <v>0</v>
      </c>
      <c r="F3152" s="15"/>
    </row>
    <row r="3153" spans="1:6" hidden="1" outlineLevel="2" x14ac:dyDescent="0.25">
      <c r="A3153" s="196" t="s">
        <v>6373</v>
      </c>
      <c r="B3153" s="196" t="s">
        <v>6374</v>
      </c>
      <c r="C3153" s="197">
        <v>0</v>
      </c>
      <c r="D3153" s="197">
        <v>45.16</v>
      </c>
      <c r="F3153" s="15"/>
    </row>
    <row r="3154" spans="1:6" hidden="1" outlineLevel="2" x14ac:dyDescent="0.25">
      <c r="A3154" s="196" t="s">
        <v>6375</v>
      </c>
      <c r="B3154" s="196" t="s">
        <v>6376</v>
      </c>
      <c r="C3154" s="198">
        <v>0</v>
      </c>
      <c r="D3154" s="198">
        <v>0</v>
      </c>
      <c r="F3154" s="15"/>
    </row>
    <row r="3155" spans="1:6" hidden="1" outlineLevel="1" x14ac:dyDescent="0.25">
      <c r="A3155" s="196" t="s">
        <v>3023</v>
      </c>
      <c r="B3155" s="196" t="s">
        <v>4549</v>
      </c>
      <c r="C3155" s="197">
        <v>0</v>
      </c>
      <c r="D3155" s="197">
        <v>200</v>
      </c>
      <c r="F3155" s="15"/>
    </row>
    <row r="3156" spans="1:6" hidden="1" outlineLevel="2" x14ac:dyDescent="0.25">
      <c r="A3156" s="196" t="s">
        <v>3024</v>
      </c>
      <c r="B3156" s="196" t="s">
        <v>1396</v>
      </c>
      <c r="C3156" s="198">
        <v>0</v>
      </c>
      <c r="D3156" s="198">
        <v>0</v>
      </c>
      <c r="F3156" s="15"/>
    </row>
    <row r="3157" spans="1:6" hidden="1" outlineLevel="2" x14ac:dyDescent="0.25">
      <c r="A3157" s="196" t="s">
        <v>3025</v>
      </c>
      <c r="B3157" s="196" t="s">
        <v>1716</v>
      </c>
      <c r="C3157" s="198">
        <v>0</v>
      </c>
      <c r="D3157" s="198">
        <v>0</v>
      </c>
      <c r="F3157" s="15"/>
    </row>
    <row r="3158" spans="1:6" hidden="1" outlineLevel="2" x14ac:dyDescent="0.25">
      <c r="A3158" s="196" t="s">
        <v>6377</v>
      </c>
      <c r="B3158" s="196" t="s">
        <v>4697</v>
      </c>
      <c r="C3158" s="198">
        <v>0</v>
      </c>
      <c r="D3158" s="198">
        <v>0</v>
      </c>
      <c r="F3158" s="15"/>
    </row>
    <row r="3159" spans="1:6" hidden="1" outlineLevel="2" x14ac:dyDescent="0.25">
      <c r="A3159" s="196" t="s">
        <v>6378</v>
      </c>
      <c r="B3159" s="196" t="s">
        <v>4705</v>
      </c>
      <c r="C3159" s="197">
        <v>0</v>
      </c>
      <c r="D3159" s="197">
        <v>200</v>
      </c>
      <c r="F3159" s="15"/>
    </row>
    <row r="3160" spans="1:6" hidden="1" outlineLevel="2" x14ac:dyDescent="0.25">
      <c r="A3160" s="196" t="s">
        <v>6379</v>
      </c>
      <c r="B3160" s="196" t="s">
        <v>4737</v>
      </c>
      <c r="C3160" s="198">
        <v>0</v>
      </c>
      <c r="D3160" s="198">
        <v>0</v>
      </c>
      <c r="F3160" s="15"/>
    </row>
    <row r="3161" spans="1:6" hidden="1" outlineLevel="1" x14ac:dyDescent="0.25">
      <c r="A3161" s="196" t="s">
        <v>3026</v>
      </c>
      <c r="B3161" s="196" t="s">
        <v>1863</v>
      </c>
      <c r="C3161" s="197">
        <v>0</v>
      </c>
      <c r="D3161" s="197">
        <v>8102</v>
      </c>
      <c r="F3161" s="15"/>
    </row>
    <row r="3162" spans="1:6" hidden="1" outlineLevel="2" x14ac:dyDescent="0.25">
      <c r="A3162" s="196" t="s">
        <v>3027</v>
      </c>
      <c r="B3162" s="196" t="s">
        <v>1869</v>
      </c>
      <c r="C3162" s="197">
        <v>0</v>
      </c>
      <c r="D3162" s="197">
        <v>1080</v>
      </c>
      <c r="F3162" s="15"/>
    </row>
    <row r="3163" spans="1:6" hidden="1" outlineLevel="2" x14ac:dyDescent="0.25">
      <c r="A3163" s="196" t="s">
        <v>3028</v>
      </c>
      <c r="B3163" s="196" t="s">
        <v>1897</v>
      </c>
      <c r="C3163" s="197">
        <v>0</v>
      </c>
      <c r="D3163" s="197">
        <v>1200</v>
      </c>
      <c r="F3163" s="15"/>
    </row>
    <row r="3164" spans="1:6" hidden="1" outlineLevel="2" x14ac:dyDescent="0.25">
      <c r="A3164" s="196" t="s">
        <v>3029</v>
      </c>
      <c r="B3164" s="196" t="s">
        <v>1901</v>
      </c>
      <c r="C3164" s="197">
        <v>0</v>
      </c>
      <c r="D3164" s="197">
        <v>960</v>
      </c>
      <c r="F3164" s="15"/>
    </row>
    <row r="3165" spans="1:6" hidden="1" outlineLevel="2" x14ac:dyDescent="0.25">
      <c r="A3165" s="196" t="s">
        <v>3030</v>
      </c>
      <c r="B3165" s="196" t="s">
        <v>3031</v>
      </c>
      <c r="C3165" s="198">
        <v>0</v>
      </c>
      <c r="D3165" s="198">
        <v>0</v>
      </c>
      <c r="F3165" s="15"/>
    </row>
    <row r="3166" spans="1:6" hidden="1" outlineLevel="2" x14ac:dyDescent="0.25">
      <c r="A3166" s="196" t="s">
        <v>3032</v>
      </c>
      <c r="B3166" s="196" t="s">
        <v>1922</v>
      </c>
      <c r="C3166" s="198">
        <v>0</v>
      </c>
      <c r="D3166" s="198">
        <v>0</v>
      </c>
      <c r="F3166" s="15"/>
    </row>
    <row r="3167" spans="1:6" hidden="1" outlineLevel="2" x14ac:dyDescent="0.25">
      <c r="A3167" s="196" t="s">
        <v>3033</v>
      </c>
      <c r="B3167" s="196" t="s">
        <v>1926</v>
      </c>
      <c r="C3167" s="197">
        <v>0</v>
      </c>
      <c r="D3167" s="197">
        <v>960</v>
      </c>
      <c r="F3167" s="15"/>
    </row>
    <row r="3168" spans="1:6" hidden="1" outlineLevel="2" x14ac:dyDescent="0.25">
      <c r="A3168" s="196" t="s">
        <v>6380</v>
      </c>
      <c r="B3168" s="196" t="s">
        <v>6381</v>
      </c>
      <c r="C3168" s="197">
        <v>0</v>
      </c>
      <c r="D3168" s="197">
        <v>565</v>
      </c>
      <c r="F3168" s="15"/>
    </row>
    <row r="3169" spans="1:6" hidden="1" outlineLevel="2" x14ac:dyDescent="0.25">
      <c r="A3169" s="196" t="s">
        <v>3034</v>
      </c>
      <c r="B3169" s="196" t="s">
        <v>1948</v>
      </c>
      <c r="C3169" s="197">
        <v>0</v>
      </c>
      <c r="D3169" s="197">
        <v>1080</v>
      </c>
      <c r="F3169" s="15"/>
    </row>
    <row r="3170" spans="1:6" hidden="1" outlineLevel="2" x14ac:dyDescent="0.25">
      <c r="A3170" s="196" t="s">
        <v>6382</v>
      </c>
      <c r="B3170" s="196" t="s">
        <v>6383</v>
      </c>
      <c r="C3170" s="197">
        <v>0</v>
      </c>
      <c r="D3170" s="197">
        <v>477</v>
      </c>
      <c r="F3170" s="15"/>
    </row>
    <row r="3171" spans="1:6" hidden="1" outlineLevel="2" x14ac:dyDescent="0.25">
      <c r="A3171" s="196" t="s">
        <v>6384</v>
      </c>
      <c r="B3171" s="196" t="s">
        <v>6385</v>
      </c>
      <c r="C3171" s="197">
        <v>0</v>
      </c>
      <c r="D3171" s="197">
        <v>1080</v>
      </c>
      <c r="F3171" s="15"/>
    </row>
    <row r="3172" spans="1:6" hidden="1" outlineLevel="2" x14ac:dyDescent="0.25">
      <c r="A3172" s="196" t="s">
        <v>6386</v>
      </c>
      <c r="B3172" s="196" t="s">
        <v>4510</v>
      </c>
      <c r="C3172" s="197">
        <v>0</v>
      </c>
      <c r="D3172" s="197">
        <v>400</v>
      </c>
      <c r="F3172" s="15"/>
    </row>
    <row r="3173" spans="1:6" hidden="1" outlineLevel="2" x14ac:dyDescent="0.25">
      <c r="A3173" s="196" t="s">
        <v>3035</v>
      </c>
      <c r="B3173" s="196" t="s">
        <v>3036</v>
      </c>
      <c r="C3173" s="197">
        <v>0</v>
      </c>
      <c r="D3173" s="197">
        <v>300</v>
      </c>
      <c r="F3173" s="15"/>
    </row>
    <row r="3174" spans="1:6" hidden="1" outlineLevel="2" x14ac:dyDescent="0.25">
      <c r="A3174" s="196" t="s">
        <v>6387</v>
      </c>
      <c r="B3174" s="196" t="s">
        <v>6388</v>
      </c>
      <c r="C3174" s="198">
        <v>0</v>
      </c>
      <c r="D3174" s="198">
        <v>0</v>
      </c>
      <c r="F3174" s="15"/>
    </row>
    <row r="3175" spans="1:6" hidden="1" outlineLevel="1" x14ac:dyDescent="0.25">
      <c r="A3175" s="196" t="s">
        <v>3037</v>
      </c>
      <c r="B3175" s="196" t="s">
        <v>4828</v>
      </c>
      <c r="C3175" s="198">
        <v>0</v>
      </c>
      <c r="D3175" s="198">
        <v>0</v>
      </c>
      <c r="F3175" s="15"/>
    </row>
    <row r="3176" spans="1:6" hidden="1" outlineLevel="1" x14ac:dyDescent="0.25">
      <c r="A3176" s="196" t="s">
        <v>6389</v>
      </c>
      <c r="B3176" s="196" t="s">
        <v>2075</v>
      </c>
      <c r="C3176" s="198">
        <v>0</v>
      </c>
      <c r="D3176" s="198">
        <v>0</v>
      </c>
      <c r="F3176" s="15"/>
    </row>
    <row r="3177" spans="1:6" hidden="1" outlineLevel="1" x14ac:dyDescent="0.25">
      <c r="A3177" s="196" t="s">
        <v>3040</v>
      </c>
      <c r="B3177" s="196" t="s">
        <v>2221</v>
      </c>
      <c r="C3177" s="197">
        <v>0</v>
      </c>
      <c r="D3177" s="197">
        <v>7710</v>
      </c>
      <c r="F3177" s="15"/>
    </row>
    <row r="3178" spans="1:6" hidden="1" outlineLevel="2" x14ac:dyDescent="0.25">
      <c r="A3178" s="196" t="s">
        <v>3041</v>
      </c>
      <c r="B3178" s="196" t="s">
        <v>2223</v>
      </c>
      <c r="C3178" s="197">
        <v>0</v>
      </c>
      <c r="D3178" s="197">
        <v>1320</v>
      </c>
      <c r="F3178" s="15"/>
    </row>
    <row r="3179" spans="1:6" hidden="1" outlineLevel="2" x14ac:dyDescent="0.25">
      <c r="A3179" s="196" t="s">
        <v>3042</v>
      </c>
      <c r="B3179" s="196" t="s">
        <v>2225</v>
      </c>
      <c r="C3179" s="197">
        <v>0</v>
      </c>
      <c r="D3179" s="197">
        <v>200</v>
      </c>
      <c r="F3179" s="15"/>
    </row>
    <row r="3180" spans="1:6" hidden="1" outlineLevel="2" x14ac:dyDescent="0.25">
      <c r="A3180" s="196" t="s">
        <v>3043</v>
      </c>
      <c r="B3180" s="196" t="s">
        <v>2231</v>
      </c>
      <c r="C3180" s="197">
        <v>0</v>
      </c>
      <c r="D3180" s="197">
        <v>200</v>
      </c>
      <c r="F3180" s="15"/>
    </row>
    <row r="3181" spans="1:6" hidden="1" outlineLevel="2" x14ac:dyDescent="0.25">
      <c r="A3181" s="196" t="s">
        <v>6390</v>
      </c>
      <c r="B3181" s="196" t="s">
        <v>5320</v>
      </c>
      <c r="C3181" s="197">
        <v>0</v>
      </c>
      <c r="D3181" s="197">
        <v>1100</v>
      </c>
      <c r="F3181" s="15"/>
    </row>
    <row r="3182" spans="1:6" hidden="1" outlineLevel="2" x14ac:dyDescent="0.25">
      <c r="A3182" s="196" t="s">
        <v>6391</v>
      </c>
      <c r="B3182" s="196" t="s">
        <v>2290</v>
      </c>
      <c r="C3182" s="198">
        <v>0</v>
      </c>
      <c r="D3182" s="198">
        <v>0</v>
      </c>
      <c r="F3182" s="15"/>
    </row>
    <row r="3183" spans="1:6" hidden="1" outlineLevel="2" x14ac:dyDescent="0.25">
      <c r="A3183" s="196" t="s">
        <v>3044</v>
      </c>
      <c r="B3183" s="196" t="s">
        <v>2294</v>
      </c>
      <c r="C3183" s="197">
        <v>0</v>
      </c>
      <c r="D3183" s="197">
        <v>1200</v>
      </c>
      <c r="F3183" s="15"/>
    </row>
    <row r="3184" spans="1:6" hidden="1" outlineLevel="2" x14ac:dyDescent="0.25">
      <c r="A3184" s="196" t="s">
        <v>6392</v>
      </c>
      <c r="B3184" s="196" t="s">
        <v>2298</v>
      </c>
      <c r="C3184" s="197">
        <v>0</v>
      </c>
      <c r="D3184" s="197">
        <v>770</v>
      </c>
      <c r="F3184" s="15"/>
    </row>
    <row r="3185" spans="1:6" hidden="1" outlineLevel="2" x14ac:dyDescent="0.25">
      <c r="A3185" s="196" t="s">
        <v>3045</v>
      </c>
      <c r="B3185" s="196" t="s">
        <v>2306</v>
      </c>
      <c r="C3185" s="197">
        <v>0</v>
      </c>
      <c r="D3185" s="197">
        <v>800</v>
      </c>
      <c r="F3185" s="15"/>
    </row>
    <row r="3186" spans="1:6" hidden="1" outlineLevel="2" x14ac:dyDescent="0.25">
      <c r="A3186" s="196" t="s">
        <v>3046</v>
      </c>
      <c r="B3186" s="196" t="s">
        <v>2316</v>
      </c>
      <c r="C3186" s="197">
        <v>0</v>
      </c>
      <c r="D3186" s="197">
        <v>1320</v>
      </c>
      <c r="F3186" s="15"/>
    </row>
    <row r="3187" spans="1:6" hidden="1" outlineLevel="2" x14ac:dyDescent="0.25">
      <c r="A3187" s="196" t="s">
        <v>3047</v>
      </c>
      <c r="B3187" s="196" t="s">
        <v>3048</v>
      </c>
      <c r="C3187" s="197">
        <v>0</v>
      </c>
      <c r="D3187" s="197">
        <v>800</v>
      </c>
      <c r="F3187" s="15"/>
    </row>
    <row r="3188" spans="1:6" hidden="1" outlineLevel="1" x14ac:dyDescent="0.25">
      <c r="A3188" s="196" t="s">
        <v>6393</v>
      </c>
      <c r="B3188" s="196" t="s">
        <v>2330</v>
      </c>
      <c r="C3188" s="198">
        <v>0</v>
      </c>
      <c r="D3188" s="198">
        <v>0</v>
      </c>
      <c r="F3188" s="15"/>
    </row>
    <row r="3189" spans="1:6" hidden="1" outlineLevel="1" x14ac:dyDescent="0.25">
      <c r="A3189" s="196" t="s">
        <v>3049</v>
      </c>
      <c r="B3189" s="196" t="s">
        <v>3050</v>
      </c>
      <c r="C3189" s="197">
        <v>0</v>
      </c>
      <c r="D3189" s="197">
        <v>170058.79</v>
      </c>
      <c r="F3189" s="15"/>
    </row>
    <row r="3190" spans="1:6" hidden="1" outlineLevel="1" x14ac:dyDescent="0.25">
      <c r="A3190" s="196" t="s">
        <v>6394</v>
      </c>
      <c r="B3190" s="196" t="s">
        <v>2372</v>
      </c>
      <c r="C3190" s="198">
        <v>0</v>
      </c>
      <c r="D3190" s="198">
        <v>0</v>
      </c>
      <c r="F3190" s="15"/>
    </row>
    <row r="3191" spans="1:6" hidden="1" outlineLevel="1" x14ac:dyDescent="0.25">
      <c r="A3191" s="196" t="s">
        <v>6395</v>
      </c>
      <c r="B3191" s="196" t="s">
        <v>5474</v>
      </c>
      <c r="C3191" s="198">
        <v>0</v>
      </c>
      <c r="D3191" s="198">
        <v>0</v>
      </c>
      <c r="F3191" s="15"/>
    </row>
    <row r="3192" spans="1:6" collapsed="1" x14ac:dyDescent="0.25">
      <c r="A3192" s="196" t="s">
        <v>3051</v>
      </c>
      <c r="B3192" s="196" t="s">
        <v>3052</v>
      </c>
      <c r="C3192" s="197">
        <v>0</v>
      </c>
      <c r="D3192" s="197">
        <v>799057.93</v>
      </c>
      <c r="F3192" s="15">
        <f t="shared" ref="F3192" si="1">D3192</f>
        <v>799057.93</v>
      </c>
    </row>
    <row r="3193" spans="1:6" hidden="1" outlineLevel="1" x14ac:dyDescent="0.25">
      <c r="A3193" s="196" t="s">
        <v>3053</v>
      </c>
      <c r="B3193" s="196" t="s">
        <v>4103</v>
      </c>
      <c r="C3193" s="197">
        <v>0</v>
      </c>
      <c r="D3193" s="197">
        <v>179074</v>
      </c>
      <c r="F3193" s="15"/>
    </row>
    <row r="3194" spans="1:6" hidden="1" outlineLevel="2" x14ac:dyDescent="0.25">
      <c r="A3194" s="196" t="s">
        <v>6396</v>
      </c>
      <c r="B3194" s="196" t="s">
        <v>6397</v>
      </c>
      <c r="C3194" s="198">
        <v>0</v>
      </c>
      <c r="D3194" s="198">
        <v>0</v>
      </c>
      <c r="F3194" s="15"/>
    </row>
    <row r="3195" spans="1:6" hidden="1" outlineLevel="2" x14ac:dyDescent="0.25">
      <c r="A3195" s="196" t="s">
        <v>3054</v>
      </c>
      <c r="B3195" s="196" t="s">
        <v>850</v>
      </c>
      <c r="C3195" s="197">
        <v>0</v>
      </c>
      <c r="D3195" s="197">
        <v>300</v>
      </c>
      <c r="F3195" s="15"/>
    </row>
    <row r="3196" spans="1:6" hidden="1" outlineLevel="2" x14ac:dyDescent="0.25">
      <c r="A3196" s="196" t="s">
        <v>6398</v>
      </c>
      <c r="B3196" s="196" t="s">
        <v>4107</v>
      </c>
      <c r="C3196" s="197">
        <v>0</v>
      </c>
      <c r="D3196" s="197">
        <v>5990</v>
      </c>
      <c r="F3196" s="15"/>
    </row>
    <row r="3197" spans="1:6" hidden="1" outlineLevel="2" x14ac:dyDescent="0.25">
      <c r="A3197" s="196" t="s">
        <v>6399</v>
      </c>
      <c r="B3197" s="196" t="s">
        <v>4107</v>
      </c>
      <c r="C3197" s="197">
        <v>0</v>
      </c>
      <c r="D3197" s="197">
        <v>110</v>
      </c>
      <c r="F3197" s="15"/>
    </row>
    <row r="3198" spans="1:6" hidden="1" outlineLevel="2" x14ac:dyDescent="0.25">
      <c r="A3198" s="196" t="s">
        <v>3055</v>
      </c>
      <c r="B3198" s="196" t="s">
        <v>3056</v>
      </c>
      <c r="C3198" s="198">
        <v>0</v>
      </c>
      <c r="D3198" s="198">
        <v>0</v>
      </c>
      <c r="F3198" s="15"/>
    </row>
    <row r="3199" spans="1:6" hidden="1" outlineLevel="2" x14ac:dyDescent="0.25">
      <c r="A3199" s="196" t="s">
        <v>6400</v>
      </c>
      <c r="B3199" s="196" t="s">
        <v>4112</v>
      </c>
      <c r="C3199" s="198">
        <v>0</v>
      </c>
      <c r="D3199" s="198">
        <v>0</v>
      </c>
      <c r="F3199" s="15"/>
    </row>
    <row r="3200" spans="1:6" hidden="1" outlineLevel="2" x14ac:dyDescent="0.25">
      <c r="A3200" s="196" t="s">
        <v>3057</v>
      </c>
      <c r="B3200" s="196" t="s">
        <v>852</v>
      </c>
      <c r="C3200" s="197">
        <v>0</v>
      </c>
      <c r="D3200" s="197">
        <v>640</v>
      </c>
      <c r="F3200" s="15"/>
    </row>
    <row r="3201" spans="1:6" hidden="1" outlineLevel="2" x14ac:dyDescent="0.25">
      <c r="A3201" s="196" t="s">
        <v>6401</v>
      </c>
      <c r="B3201" s="196" t="s">
        <v>6402</v>
      </c>
      <c r="C3201" s="198">
        <v>0</v>
      </c>
      <c r="D3201" s="198">
        <v>0</v>
      </c>
      <c r="F3201" s="15"/>
    </row>
    <row r="3202" spans="1:6" hidden="1" outlineLevel="2" x14ac:dyDescent="0.25">
      <c r="A3202" s="196" t="s">
        <v>6403</v>
      </c>
      <c r="B3202" s="196" t="s">
        <v>4114</v>
      </c>
      <c r="C3202" s="198">
        <v>0</v>
      </c>
      <c r="D3202" s="198">
        <v>0</v>
      </c>
      <c r="F3202" s="15"/>
    </row>
    <row r="3203" spans="1:6" hidden="1" outlineLevel="2" x14ac:dyDescent="0.25">
      <c r="A3203" s="196" t="s">
        <v>6404</v>
      </c>
      <c r="B3203" s="196" t="s">
        <v>4116</v>
      </c>
      <c r="C3203" s="197">
        <v>0</v>
      </c>
      <c r="D3203" s="197">
        <v>4713</v>
      </c>
      <c r="F3203" s="15"/>
    </row>
    <row r="3204" spans="1:6" hidden="1" outlineLevel="2" x14ac:dyDescent="0.25">
      <c r="A3204" s="196" t="s">
        <v>6405</v>
      </c>
      <c r="B3204" s="196" t="s">
        <v>856</v>
      </c>
      <c r="C3204" s="198">
        <v>0</v>
      </c>
      <c r="D3204" s="198">
        <v>0</v>
      </c>
      <c r="F3204" s="15"/>
    </row>
    <row r="3205" spans="1:6" hidden="1" outlineLevel="2" x14ac:dyDescent="0.25">
      <c r="A3205" s="196" t="s">
        <v>3058</v>
      </c>
      <c r="B3205" s="196" t="s">
        <v>1985</v>
      </c>
      <c r="C3205" s="198">
        <v>0</v>
      </c>
      <c r="D3205" s="198">
        <v>0</v>
      </c>
      <c r="F3205" s="15"/>
    </row>
    <row r="3206" spans="1:6" hidden="1" outlineLevel="2" x14ac:dyDescent="0.25">
      <c r="A3206" s="196" t="s">
        <v>6406</v>
      </c>
      <c r="B3206" s="196" t="s">
        <v>4119</v>
      </c>
      <c r="C3206" s="198">
        <v>0</v>
      </c>
      <c r="D3206" s="198">
        <v>0</v>
      </c>
      <c r="F3206" s="15"/>
    </row>
    <row r="3207" spans="1:6" hidden="1" outlineLevel="2" x14ac:dyDescent="0.25">
      <c r="A3207" s="196" t="s">
        <v>3059</v>
      </c>
      <c r="B3207" s="196" t="s">
        <v>860</v>
      </c>
      <c r="C3207" s="198">
        <v>0</v>
      </c>
      <c r="D3207" s="198">
        <v>0</v>
      </c>
      <c r="F3207" s="15"/>
    </row>
    <row r="3208" spans="1:6" hidden="1" outlineLevel="2" x14ac:dyDescent="0.25">
      <c r="A3208" s="196" t="s">
        <v>6407</v>
      </c>
      <c r="B3208" s="196" t="s">
        <v>6408</v>
      </c>
      <c r="C3208" s="197">
        <v>0</v>
      </c>
      <c r="D3208" s="197">
        <v>23360</v>
      </c>
      <c r="F3208" s="15"/>
    </row>
    <row r="3209" spans="1:6" hidden="1" outlineLevel="2" x14ac:dyDescent="0.25">
      <c r="A3209" s="196" t="s">
        <v>3060</v>
      </c>
      <c r="B3209" s="196" t="s">
        <v>866</v>
      </c>
      <c r="C3209" s="198">
        <v>0</v>
      </c>
      <c r="D3209" s="198">
        <v>0</v>
      </c>
      <c r="F3209" s="15"/>
    </row>
    <row r="3210" spans="1:6" hidden="1" outlineLevel="2" x14ac:dyDescent="0.25">
      <c r="A3210" s="196" t="s">
        <v>3061</v>
      </c>
      <c r="B3210" s="196" t="s">
        <v>3062</v>
      </c>
      <c r="C3210" s="198">
        <v>0</v>
      </c>
      <c r="D3210" s="198">
        <v>0</v>
      </c>
      <c r="F3210" s="15"/>
    </row>
    <row r="3211" spans="1:6" hidden="1" outlineLevel="2" x14ac:dyDescent="0.25">
      <c r="A3211" s="196" t="s">
        <v>6409</v>
      </c>
      <c r="B3211" s="196" t="s">
        <v>870</v>
      </c>
      <c r="C3211" s="198">
        <v>0</v>
      </c>
      <c r="D3211" s="198">
        <v>0</v>
      </c>
      <c r="F3211" s="15"/>
    </row>
    <row r="3212" spans="1:6" hidden="1" outlineLevel="2" x14ac:dyDescent="0.25">
      <c r="A3212" s="196" t="s">
        <v>6410</v>
      </c>
      <c r="B3212" s="196" t="s">
        <v>1883</v>
      </c>
      <c r="C3212" s="198">
        <v>0</v>
      </c>
      <c r="D3212" s="198">
        <v>0</v>
      </c>
      <c r="F3212" s="15"/>
    </row>
    <row r="3213" spans="1:6" hidden="1" outlineLevel="2" x14ac:dyDescent="0.25">
      <c r="A3213" s="196" t="s">
        <v>6411</v>
      </c>
      <c r="B3213" s="196" t="s">
        <v>874</v>
      </c>
      <c r="C3213" s="197">
        <v>0</v>
      </c>
      <c r="D3213" s="197">
        <v>160</v>
      </c>
      <c r="F3213" s="15"/>
    </row>
    <row r="3214" spans="1:6" hidden="1" outlineLevel="2" x14ac:dyDescent="0.25">
      <c r="A3214" s="196" t="s">
        <v>3063</v>
      </c>
      <c r="B3214" s="196" t="s">
        <v>876</v>
      </c>
      <c r="C3214" s="197">
        <v>0</v>
      </c>
      <c r="D3214" s="197">
        <v>480</v>
      </c>
      <c r="F3214" s="15"/>
    </row>
    <row r="3215" spans="1:6" hidden="1" outlineLevel="2" x14ac:dyDescent="0.25">
      <c r="A3215" s="196" t="s">
        <v>3064</v>
      </c>
      <c r="B3215" s="196" t="s">
        <v>3065</v>
      </c>
      <c r="C3215" s="197">
        <v>0</v>
      </c>
      <c r="D3215" s="197">
        <v>640</v>
      </c>
      <c r="F3215" s="15"/>
    </row>
    <row r="3216" spans="1:6" hidden="1" outlineLevel="2" x14ac:dyDescent="0.25">
      <c r="A3216" s="196" t="s">
        <v>3066</v>
      </c>
      <c r="B3216" s="196" t="s">
        <v>886</v>
      </c>
      <c r="C3216" s="197">
        <v>0</v>
      </c>
      <c r="D3216" s="197">
        <v>860</v>
      </c>
      <c r="F3216" s="15"/>
    </row>
    <row r="3217" spans="1:6" hidden="1" outlineLevel="2" x14ac:dyDescent="0.25">
      <c r="A3217" s="196" t="s">
        <v>3067</v>
      </c>
      <c r="B3217" s="196" t="s">
        <v>890</v>
      </c>
      <c r="C3217" s="198">
        <v>0</v>
      </c>
      <c r="D3217" s="198">
        <v>0</v>
      </c>
      <c r="F3217" s="15"/>
    </row>
    <row r="3218" spans="1:6" hidden="1" outlineLevel="2" x14ac:dyDescent="0.25">
      <c r="A3218" s="196" t="s">
        <v>3068</v>
      </c>
      <c r="B3218" s="196" t="s">
        <v>894</v>
      </c>
      <c r="C3218" s="198">
        <v>0</v>
      </c>
      <c r="D3218" s="198">
        <v>0</v>
      </c>
      <c r="F3218" s="15"/>
    </row>
    <row r="3219" spans="1:6" hidden="1" outlineLevel="2" x14ac:dyDescent="0.25">
      <c r="A3219" s="196" t="s">
        <v>6412</v>
      </c>
      <c r="B3219" s="196" t="s">
        <v>5491</v>
      </c>
      <c r="C3219" s="197">
        <v>0</v>
      </c>
      <c r="D3219" s="197">
        <v>696</v>
      </c>
      <c r="F3219" s="15"/>
    </row>
    <row r="3220" spans="1:6" hidden="1" outlineLevel="2" x14ac:dyDescent="0.25">
      <c r="A3220" s="196" t="s">
        <v>6413</v>
      </c>
      <c r="B3220" s="196" t="s">
        <v>5493</v>
      </c>
      <c r="C3220" s="197">
        <v>0</v>
      </c>
      <c r="D3220" s="197">
        <v>384</v>
      </c>
      <c r="F3220" s="15"/>
    </row>
    <row r="3221" spans="1:6" hidden="1" outlineLevel="2" x14ac:dyDescent="0.25">
      <c r="A3221" s="196" t="s">
        <v>6414</v>
      </c>
      <c r="B3221" s="196" t="s">
        <v>5495</v>
      </c>
      <c r="C3221" s="197">
        <v>0</v>
      </c>
      <c r="D3221" s="197">
        <v>384</v>
      </c>
      <c r="F3221" s="15"/>
    </row>
    <row r="3222" spans="1:6" hidden="1" outlineLevel="2" x14ac:dyDescent="0.25">
      <c r="A3222" s="196" t="s">
        <v>3069</v>
      </c>
      <c r="B3222" s="196" t="s">
        <v>896</v>
      </c>
      <c r="C3222" s="198">
        <v>0</v>
      </c>
      <c r="D3222" s="198">
        <v>0</v>
      </c>
      <c r="F3222" s="15"/>
    </row>
    <row r="3223" spans="1:6" hidden="1" outlineLevel="2" x14ac:dyDescent="0.25">
      <c r="A3223" s="196" t="s">
        <v>6415</v>
      </c>
      <c r="B3223" s="196" t="s">
        <v>4124</v>
      </c>
      <c r="C3223" s="198">
        <v>0</v>
      </c>
      <c r="D3223" s="198">
        <v>0</v>
      </c>
      <c r="F3223" s="15"/>
    </row>
    <row r="3224" spans="1:6" hidden="1" outlineLevel="2" x14ac:dyDescent="0.25">
      <c r="A3224" s="196" t="s">
        <v>3070</v>
      </c>
      <c r="B3224" s="196" t="s">
        <v>898</v>
      </c>
      <c r="C3224" s="197">
        <v>0</v>
      </c>
      <c r="D3224" s="197">
        <v>595</v>
      </c>
      <c r="F3224" s="15"/>
    </row>
    <row r="3225" spans="1:6" hidden="1" outlineLevel="2" x14ac:dyDescent="0.25">
      <c r="A3225" s="196" t="s">
        <v>3071</v>
      </c>
      <c r="B3225" s="196" t="s">
        <v>900</v>
      </c>
      <c r="C3225" s="197">
        <v>0</v>
      </c>
      <c r="D3225" s="197">
        <v>2240</v>
      </c>
      <c r="F3225" s="15"/>
    </row>
    <row r="3226" spans="1:6" hidden="1" outlineLevel="2" x14ac:dyDescent="0.25">
      <c r="A3226" s="196" t="s">
        <v>3072</v>
      </c>
      <c r="B3226" s="196" t="s">
        <v>2427</v>
      </c>
      <c r="C3226" s="197">
        <v>0</v>
      </c>
      <c r="D3226" s="197">
        <v>2240</v>
      </c>
      <c r="F3226" s="15"/>
    </row>
    <row r="3227" spans="1:6" hidden="1" outlineLevel="2" x14ac:dyDescent="0.25">
      <c r="A3227" s="196" t="s">
        <v>3073</v>
      </c>
      <c r="B3227" s="196" t="s">
        <v>908</v>
      </c>
      <c r="C3227" s="197">
        <v>0</v>
      </c>
      <c r="D3227" s="197">
        <v>1760</v>
      </c>
      <c r="F3227" s="15"/>
    </row>
    <row r="3228" spans="1:6" hidden="1" outlineLevel="2" x14ac:dyDescent="0.25">
      <c r="A3228" s="196" t="s">
        <v>6416</v>
      </c>
      <c r="B3228" s="196" t="s">
        <v>912</v>
      </c>
      <c r="C3228" s="197">
        <v>0</v>
      </c>
      <c r="D3228" s="197">
        <v>160</v>
      </c>
      <c r="F3228" s="15"/>
    </row>
    <row r="3229" spans="1:6" hidden="1" outlineLevel="2" x14ac:dyDescent="0.25">
      <c r="A3229" s="196" t="s">
        <v>3074</v>
      </c>
      <c r="B3229" s="196" t="s">
        <v>916</v>
      </c>
      <c r="C3229" s="198">
        <v>0</v>
      </c>
      <c r="D3229" s="198">
        <v>0</v>
      </c>
      <c r="F3229" s="15"/>
    </row>
    <row r="3230" spans="1:6" hidden="1" outlineLevel="2" x14ac:dyDescent="0.25">
      <c r="A3230" s="196" t="s">
        <v>6417</v>
      </c>
      <c r="B3230" s="196" t="s">
        <v>918</v>
      </c>
      <c r="C3230" s="197">
        <v>0</v>
      </c>
      <c r="D3230" s="197">
        <v>320</v>
      </c>
      <c r="F3230" s="15"/>
    </row>
    <row r="3231" spans="1:6" hidden="1" outlineLevel="2" x14ac:dyDescent="0.25">
      <c r="A3231" s="196" t="s">
        <v>3075</v>
      </c>
      <c r="B3231" s="196" t="s">
        <v>3076</v>
      </c>
      <c r="C3231" s="198">
        <v>0</v>
      </c>
      <c r="D3231" s="198">
        <v>0</v>
      </c>
      <c r="F3231" s="15"/>
    </row>
    <row r="3232" spans="1:6" hidden="1" outlineLevel="2" x14ac:dyDescent="0.25">
      <c r="A3232" s="196" t="s">
        <v>3077</v>
      </c>
      <c r="B3232" s="196" t="s">
        <v>924</v>
      </c>
      <c r="C3232" s="197">
        <v>0</v>
      </c>
      <c r="D3232" s="197">
        <v>1120</v>
      </c>
      <c r="F3232" s="15"/>
    </row>
    <row r="3233" spans="1:6" hidden="1" outlineLevel="2" x14ac:dyDescent="0.25">
      <c r="A3233" s="196" t="s">
        <v>3078</v>
      </c>
      <c r="B3233" s="196" t="s">
        <v>2437</v>
      </c>
      <c r="C3233" s="198">
        <v>0</v>
      </c>
      <c r="D3233" s="198">
        <v>0</v>
      </c>
      <c r="F3233" s="15"/>
    </row>
    <row r="3234" spans="1:6" hidden="1" outlineLevel="2" x14ac:dyDescent="0.25">
      <c r="A3234" s="196" t="s">
        <v>6418</v>
      </c>
      <c r="B3234" s="196" t="s">
        <v>1678</v>
      </c>
      <c r="C3234" s="197">
        <v>0</v>
      </c>
      <c r="D3234" s="197">
        <v>320</v>
      </c>
      <c r="F3234" s="15"/>
    </row>
    <row r="3235" spans="1:6" hidden="1" outlineLevel="2" x14ac:dyDescent="0.25">
      <c r="A3235" s="196" t="s">
        <v>6419</v>
      </c>
      <c r="B3235" s="196" t="s">
        <v>4129</v>
      </c>
      <c r="C3235" s="198">
        <v>0</v>
      </c>
      <c r="D3235" s="198">
        <v>0</v>
      </c>
      <c r="F3235" s="15"/>
    </row>
    <row r="3236" spans="1:6" hidden="1" outlineLevel="2" x14ac:dyDescent="0.25">
      <c r="A3236" s="196" t="s">
        <v>3079</v>
      </c>
      <c r="B3236" s="196" t="s">
        <v>2794</v>
      </c>
      <c r="C3236" s="198">
        <v>0</v>
      </c>
      <c r="D3236" s="198">
        <v>0</v>
      </c>
      <c r="F3236" s="15"/>
    </row>
    <row r="3237" spans="1:6" hidden="1" outlineLevel="2" x14ac:dyDescent="0.25">
      <c r="A3237" s="196" t="s">
        <v>3080</v>
      </c>
      <c r="B3237" s="196" t="s">
        <v>930</v>
      </c>
      <c r="C3237" s="197">
        <v>0</v>
      </c>
      <c r="D3237" s="197">
        <v>220</v>
      </c>
      <c r="F3237" s="15"/>
    </row>
    <row r="3238" spans="1:6" hidden="1" outlineLevel="2" x14ac:dyDescent="0.25">
      <c r="A3238" s="196" t="s">
        <v>6420</v>
      </c>
      <c r="B3238" s="196" t="s">
        <v>6421</v>
      </c>
      <c r="C3238" s="198">
        <v>0</v>
      </c>
      <c r="D3238" s="198">
        <v>0</v>
      </c>
      <c r="F3238" s="15"/>
    </row>
    <row r="3239" spans="1:6" hidden="1" outlineLevel="2" x14ac:dyDescent="0.25">
      <c r="A3239" s="196" t="s">
        <v>3081</v>
      </c>
      <c r="B3239" s="196" t="s">
        <v>934</v>
      </c>
      <c r="C3239" s="197">
        <v>0</v>
      </c>
      <c r="D3239" s="197">
        <v>310</v>
      </c>
      <c r="F3239" s="15"/>
    </row>
    <row r="3240" spans="1:6" hidden="1" outlineLevel="2" x14ac:dyDescent="0.25">
      <c r="A3240" s="196" t="s">
        <v>6422</v>
      </c>
      <c r="B3240" s="196" t="s">
        <v>2666</v>
      </c>
      <c r="C3240" s="198">
        <v>0</v>
      </c>
      <c r="D3240" s="198">
        <v>0</v>
      </c>
      <c r="F3240" s="15"/>
    </row>
    <row r="3241" spans="1:6" hidden="1" outlineLevel="2" x14ac:dyDescent="0.25">
      <c r="A3241" s="196" t="s">
        <v>3082</v>
      </c>
      <c r="B3241" s="196" t="s">
        <v>3083</v>
      </c>
      <c r="C3241" s="198">
        <v>0</v>
      </c>
      <c r="D3241" s="198">
        <v>0</v>
      </c>
      <c r="F3241" s="15"/>
    </row>
    <row r="3242" spans="1:6" hidden="1" outlineLevel="2" x14ac:dyDescent="0.25">
      <c r="A3242" s="196" t="s">
        <v>3084</v>
      </c>
      <c r="B3242" s="196" t="s">
        <v>936</v>
      </c>
      <c r="C3242" s="197">
        <v>0</v>
      </c>
      <c r="D3242" s="197">
        <v>40165</v>
      </c>
      <c r="F3242" s="15"/>
    </row>
    <row r="3243" spans="1:6" hidden="1" outlineLevel="2" x14ac:dyDescent="0.25">
      <c r="A3243" s="196" t="s">
        <v>3085</v>
      </c>
      <c r="B3243" s="196" t="s">
        <v>938</v>
      </c>
      <c r="C3243" s="197">
        <v>0</v>
      </c>
      <c r="D3243" s="197">
        <v>9901</v>
      </c>
      <c r="F3243" s="15"/>
    </row>
    <row r="3244" spans="1:6" hidden="1" outlineLevel="2" x14ac:dyDescent="0.25">
      <c r="A3244" s="196" t="s">
        <v>6423</v>
      </c>
      <c r="B3244" s="196" t="s">
        <v>3257</v>
      </c>
      <c r="C3244" s="197">
        <v>0</v>
      </c>
      <c r="D3244" s="197">
        <v>640</v>
      </c>
      <c r="F3244" s="15"/>
    </row>
    <row r="3245" spans="1:6" hidden="1" outlineLevel="2" x14ac:dyDescent="0.25">
      <c r="A3245" s="196" t="s">
        <v>6424</v>
      </c>
      <c r="B3245" s="196" t="s">
        <v>4145</v>
      </c>
      <c r="C3245" s="198">
        <v>0</v>
      </c>
      <c r="D3245" s="198">
        <v>0</v>
      </c>
      <c r="F3245" s="15"/>
    </row>
    <row r="3246" spans="1:6" hidden="1" outlineLevel="2" x14ac:dyDescent="0.25">
      <c r="A3246" s="196" t="s">
        <v>6425</v>
      </c>
      <c r="B3246" s="196" t="s">
        <v>1906</v>
      </c>
      <c r="C3246" s="198">
        <v>0</v>
      </c>
      <c r="D3246" s="198">
        <v>0</v>
      </c>
      <c r="F3246" s="15"/>
    </row>
    <row r="3247" spans="1:6" hidden="1" outlineLevel="2" x14ac:dyDescent="0.25">
      <c r="A3247" s="196" t="s">
        <v>6426</v>
      </c>
      <c r="B3247" s="196" t="s">
        <v>4154</v>
      </c>
      <c r="C3247" s="198">
        <v>0</v>
      </c>
      <c r="D3247" s="198">
        <v>0</v>
      </c>
      <c r="F3247" s="15"/>
    </row>
    <row r="3248" spans="1:6" hidden="1" outlineLevel="2" x14ac:dyDescent="0.25">
      <c r="A3248" s="196" t="s">
        <v>3086</v>
      </c>
      <c r="B3248" s="196" t="s">
        <v>946</v>
      </c>
      <c r="C3248" s="197">
        <v>0</v>
      </c>
      <c r="D3248" s="197">
        <v>160</v>
      </c>
      <c r="F3248" s="15"/>
    </row>
    <row r="3249" spans="1:6" hidden="1" outlineLevel="2" x14ac:dyDescent="0.25">
      <c r="A3249" s="196" t="s">
        <v>3087</v>
      </c>
      <c r="B3249" s="196" t="s">
        <v>950</v>
      </c>
      <c r="C3249" s="198">
        <v>0</v>
      </c>
      <c r="D3249" s="198">
        <v>0</v>
      </c>
      <c r="F3249" s="15"/>
    </row>
    <row r="3250" spans="1:6" hidden="1" outlineLevel="2" x14ac:dyDescent="0.25">
      <c r="A3250" s="196" t="s">
        <v>3088</v>
      </c>
      <c r="B3250" s="196" t="s">
        <v>954</v>
      </c>
      <c r="C3250" s="197">
        <v>0</v>
      </c>
      <c r="D3250" s="197">
        <v>320</v>
      </c>
      <c r="F3250" s="15"/>
    </row>
    <row r="3251" spans="1:6" hidden="1" outlineLevel="2" x14ac:dyDescent="0.25">
      <c r="A3251" s="196" t="s">
        <v>6427</v>
      </c>
      <c r="B3251" s="196" t="s">
        <v>956</v>
      </c>
      <c r="C3251" s="198">
        <v>0</v>
      </c>
      <c r="D3251" s="198">
        <v>0</v>
      </c>
      <c r="F3251" s="15"/>
    </row>
    <row r="3252" spans="1:6" hidden="1" outlineLevel="2" x14ac:dyDescent="0.25">
      <c r="A3252" s="196" t="s">
        <v>3089</v>
      </c>
      <c r="B3252" s="196" t="s">
        <v>3090</v>
      </c>
      <c r="C3252" s="198">
        <v>0</v>
      </c>
      <c r="D3252" s="198">
        <v>0</v>
      </c>
      <c r="F3252" s="15"/>
    </row>
    <row r="3253" spans="1:6" hidden="1" outlineLevel="2" x14ac:dyDescent="0.25">
      <c r="A3253" s="196" t="s">
        <v>3091</v>
      </c>
      <c r="B3253" s="196" t="s">
        <v>960</v>
      </c>
      <c r="C3253" s="197">
        <v>0</v>
      </c>
      <c r="D3253" s="197">
        <v>600</v>
      </c>
      <c r="F3253" s="15"/>
    </row>
    <row r="3254" spans="1:6" hidden="1" outlineLevel="2" x14ac:dyDescent="0.25">
      <c r="A3254" s="196" t="s">
        <v>6428</v>
      </c>
      <c r="B3254" s="196" t="s">
        <v>1464</v>
      </c>
      <c r="C3254" s="197">
        <v>0</v>
      </c>
      <c r="D3254" s="197">
        <v>1534</v>
      </c>
      <c r="F3254" s="15"/>
    </row>
    <row r="3255" spans="1:6" hidden="1" outlineLevel="2" x14ac:dyDescent="0.25">
      <c r="A3255" s="196" t="s">
        <v>3092</v>
      </c>
      <c r="B3255" s="196" t="s">
        <v>962</v>
      </c>
      <c r="C3255" s="197">
        <v>0</v>
      </c>
      <c r="D3255" s="197">
        <v>1040</v>
      </c>
      <c r="F3255" s="15"/>
    </row>
    <row r="3256" spans="1:6" hidden="1" outlineLevel="2" x14ac:dyDescent="0.25">
      <c r="A3256" s="196" t="s">
        <v>3093</v>
      </c>
      <c r="B3256" s="196" t="s">
        <v>964</v>
      </c>
      <c r="C3256" s="197">
        <v>0</v>
      </c>
      <c r="D3256" s="197">
        <v>160</v>
      </c>
      <c r="F3256" s="15"/>
    </row>
    <row r="3257" spans="1:6" hidden="1" outlineLevel="2" x14ac:dyDescent="0.25">
      <c r="A3257" s="196" t="s">
        <v>3094</v>
      </c>
      <c r="B3257" s="196" t="s">
        <v>966</v>
      </c>
      <c r="C3257" s="197">
        <v>0</v>
      </c>
      <c r="D3257" s="197">
        <v>297</v>
      </c>
      <c r="F3257" s="15"/>
    </row>
    <row r="3258" spans="1:6" hidden="1" outlineLevel="2" x14ac:dyDescent="0.25">
      <c r="A3258" s="196" t="s">
        <v>3095</v>
      </c>
      <c r="B3258" s="196" t="s">
        <v>972</v>
      </c>
      <c r="C3258" s="197">
        <v>0</v>
      </c>
      <c r="D3258" s="197">
        <v>480</v>
      </c>
      <c r="F3258" s="15"/>
    </row>
    <row r="3259" spans="1:6" hidden="1" outlineLevel="2" x14ac:dyDescent="0.25">
      <c r="A3259" s="196" t="s">
        <v>3096</v>
      </c>
      <c r="B3259" s="196" t="s">
        <v>974</v>
      </c>
      <c r="C3259" s="197">
        <v>0</v>
      </c>
      <c r="D3259" s="197">
        <v>640</v>
      </c>
      <c r="F3259" s="15"/>
    </row>
    <row r="3260" spans="1:6" hidden="1" outlineLevel="2" x14ac:dyDescent="0.25">
      <c r="A3260" s="196" t="s">
        <v>6429</v>
      </c>
      <c r="B3260" s="196" t="s">
        <v>6430</v>
      </c>
      <c r="C3260" s="197">
        <v>0</v>
      </c>
      <c r="D3260" s="197">
        <v>80</v>
      </c>
      <c r="F3260" s="15"/>
    </row>
    <row r="3261" spans="1:6" hidden="1" outlineLevel="2" x14ac:dyDescent="0.25">
      <c r="A3261" s="196" t="s">
        <v>6431</v>
      </c>
      <c r="B3261" s="196" t="s">
        <v>6432</v>
      </c>
      <c r="C3261" s="198">
        <v>0</v>
      </c>
      <c r="D3261" s="198">
        <v>0</v>
      </c>
      <c r="F3261" s="15"/>
    </row>
    <row r="3262" spans="1:6" hidden="1" outlineLevel="2" x14ac:dyDescent="0.25">
      <c r="A3262" s="196" t="s">
        <v>3097</v>
      </c>
      <c r="B3262" s="196" t="s">
        <v>980</v>
      </c>
      <c r="C3262" s="198">
        <v>0</v>
      </c>
      <c r="D3262" s="198">
        <v>0</v>
      </c>
      <c r="F3262" s="15"/>
    </row>
    <row r="3263" spans="1:6" hidden="1" outlineLevel="2" x14ac:dyDescent="0.25">
      <c r="A3263" s="196" t="s">
        <v>6433</v>
      </c>
      <c r="B3263" s="196" t="s">
        <v>2800</v>
      </c>
      <c r="C3263" s="198">
        <v>0</v>
      </c>
      <c r="D3263" s="198">
        <v>0</v>
      </c>
      <c r="F3263" s="15"/>
    </row>
    <row r="3264" spans="1:6" hidden="1" outlineLevel="2" x14ac:dyDescent="0.25">
      <c r="A3264" s="196" t="s">
        <v>6434</v>
      </c>
      <c r="B3264" s="196" t="s">
        <v>984</v>
      </c>
      <c r="C3264" s="197">
        <v>0</v>
      </c>
      <c r="D3264" s="197">
        <v>150</v>
      </c>
      <c r="F3264" s="15"/>
    </row>
    <row r="3265" spans="1:6" hidden="1" outlineLevel="2" x14ac:dyDescent="0.25">
      <c r="A3265" s="196" t="s">
        <v>3098</v>
      </c>
      <c r="B3265" s="196" t="s">
        <v>986</v>
      </c>
      <c r="C3265" s="197">
        <v>0</v>
      </c>
      <c r="D3265" s="197">
        <v>11778</v>
      </c>
      <c r="F3265" s="15"/>
    </row>
    <row r="3266" spans="1:6" hidden="1" outlineLevel="2" x14ac:dyDescent="0.25">
      <c r="A3266" s="196" t="s">
        <v>6435</v>
      </c>
      <c r="B3266" s="196" t="s">
        <v>1718</v>
      </c>
      <c r="C3266" s="198">
        <v>0</v>
      </c>
      <c r="D3266" s="198">
        <v>0</v>
      </c>
      <c r="F3266" s="15"/>
    </row>
    <row r="3267" spans="1:6" hidden="1" outlineLevel="2" x14ac:dyDescent="0.25">
      <c r="A3267" s="196" t="s">
        <v>3099</v>
      </c>
      <c r="B3267" s="196" t="s">
        <v>988</v>
      </c>
      <c r="C3267" s="198">
        <v>0</v>
      </c>
      <c r="D3267" s="198">
        <v>0</v>
      </c>
      <c r="F3267" s="15"/>
    </row>
    <row r="3268" spans="1:6" hidden="1" outlineLevel="2" x14ac:dyDescent="0.25">
      <c r="A3268" s="196" t="s">
        <v>6436</v>
      </c>
      <c r="B3268" s="196" t="s">
        <v>990</v>
      </c>
      <c r="C3268" s="198">
        <v>0</v>
      </c>
      <c r="D3268" s="198">
        <v>0</v>
      </c>
      <c r="F3268" s="15"/>
    </row>
    <row r="3269" spans="1:6" hidden="1" outlineLevel="2" x14ac:dyDescent="0.25">
      <c r="A3269" s="196" t="s">
        <v>6437</v>
      </c>
      <c r="B3269" s="196" t="s">
        <v>998</v>
      </c>
      <c r="C3269" s="198">
        <v>0</v>
      </c>
      <c r="D3269" s="198">
        <v>0</v>
      </c>
      <c r="F3269" s="15"/>
    </row>
    <row r="3270" spans="1:6" hidden="1" outlineLevel="2" x14ac:dyDescent="0.25">
      <c r="A3270" s="196" t="s">
        <v>3100</v>
      </c>
      <c r="B3270" s="196" t="s">
        <v>1000</v>
      </c>
      <c r="C3270" s="197">
        <v>0</v>
      </c>
      <c r="D3270" s="197">
        <v>320</v>
      </c>
      <c r="F3270" s="15"/>
    </row>
    <row r="3271" spans="1:6" hidden="1" outlineLevel="2" x14ac:dyDescent="0.25">
      <c r="A3271" s="196" t="s">
        <v>3101</v>
      </c>
      <c r="B3271" s="196" t="s">
        <v>1002</v>
      </c>
      <c r="C3271" s="198">
        <v>0</v>
      </c>
      <c r="D3271" s="198">
        <v>0</v>
      </c>
      <c r="F3271" s="15"/>
    </row>
    <row r="3272" spans="1:6" hidden="1" outlineLevel="2" x14ac:dyDescent="0.25">
      <c r="A3272" s="196" t="s">
        <v>3102</v>
      </c>
      <c r="B3272" s="196" t="s">
        <v>1942</v>
      </c>
      <c r="C3272" s="198">
        <v>0</v>
      </c>
      <c r="D3272" s="198">
        <v>0</v>
      </c>
      <c r="F3272" s="15"/>
    </row>
    <row r="3273" spans="1:6" hidden="1" outlineLevel="2" x14ac:dyDescent="0.25">
      <c r="A3273" s="196" t="s">
        <v>6438</v>
      </c>
      <c r="B3273" s="196" t="s">
        <v>4173</v>
      </c>
      <c r="C3273" s="198">
        <v>0</v>
      </c>
      <c r="D3273" s="198">
        <v>0</v>
      </c>
      <c r="F3273" s="15"/>
    </row>
    <row r="3274" spans="1:6" hidden="1" outlineLevel="2" x14ac:dyDescent="0.25">
      <c r="A3274" s="196" t="s">
        <v>6439</v>
      </c>
      <c r="B3274" s="196" t="s">
        <v>3506</v>
      </c>
      <c r="C3274" s="198">
        <v>0</v>
      </c>
      <c r="D3274" s="198">
        <v>0</v>
      </c>
      <c r="F3274" s="15"/>
    </row>
    <row r="3275" spans="1:6" hidden="1" outlineLevel="2" x14ac:dyDescent="0.25">
      <c r="A3275" s="196" t="s">
        <v>6440</v>
      </c>
      <c r="B3275" s="196" t="s">
        <v>1006</v>
      </c>
      <c r="C3275" s="198">
        <v>0</v>
      </c>
      <c r="D3275" s="198">
        <v>0</v>
      </c>
      <c r="F3275" s="15"/>
    </row>
    <row r="3276" spans="1:6" hidden="1" outlineLevel="2" x14ac:dyDescent="0.25">
      <c r="A3276" s="196" t="s">
        <v>3103</v>
      </c>
      <c r="B3276" s="196" t="s">
        <v>3104</v>
      </c>
      <c r="C3276" s="197">
        <v>0</v>
      </c>
      <c r="D3276" s="197">
        <v>540</v>
      </c>
      <c r="F3276" s="15"/>
    </row>
    <row r="3277" spans="1:6" hidden="1" outlineLevel="2" x14ac:dyDescent="0.25">
      <c r="A3277" s="196" t="s">
        <v>3105</v>
      </c>
      <c r="B3277" s="196" t="s">
        <v>1012</v>
      </c>
      <c r="C3277" s="198">
        <v>0</v>
      </c>
      <c r="D3277" s="198">
        <v>0</v>
      </c>
      <c r="F3277" s="15"/>
    </row>
    <row r="3278" spans="1:6" hidden="1" outlineLevel="2" x14ac:dyDescent="0.25">
      <c r="A3278" s="196" t="s">
        <v>6441</v>
      </c>
      <c r="B3278" s="196" t="s">
        <v>1014</v>
      </c>
      <c r="C3278" s="197">
        <v>0</v>
      </c>
      <c r="D3278" s="197">
        <v>320</v>
      </c>
      <c r="F3278" s="15"/>
    </row>
    <row r="3279" spans="1:6" hidden="1" outlineLevel="2" x14ac:dyDescent="0.25">
      <c r="A3279" s="196" t="s">
        <v>6442</v>
      </c>
      <c r="B3279" s="196" t="s">
        <v>1016</v>
      </c>
      <c r="C3279" s="197">
        <v>0</v>
      </c>
      <c r="D3279" s="197">
        <v>80</v>
      </c>
      <c r="F3279" s="15"/>
    </row>
    <row r="3280" spans="1:6" hidden="1" outlineLevel="2" x14ac:dyDescent="0.25">
      <c r="A3280" s="196" t="s">
        <v>3106</v>
      </c>
      <c r="B3280" s="196" t="s">
        <v>1018</v>
      </c>
      <c r="C3280" s="197">
        <v>0</v>
      </c>
      <c r="D3280" s="197">
        <v>6040</v>
      </c>
      <c r="F3280" s="15"/>
    </row>
    <row r="3281" spans="1:6" hidden="1" outlineLevel="2" x14ac:dyDescent="0.25">
      <c r="A3281" s="196" t="s">
        <v>6443</v>
      </c>
      <c r="B3281" s="196" t="s">
        <v>1020</v>
      </c>
      <c r="C3281" s="197">
        <v>0</v>
      </c>
      <c r="D3281" s="197">
        <v>310</v>
      </c>
      <c r="F3281" s="15"/>
    </row>
    <row r="3282" spans="1:6" hidden="1" outlineLevel="2" x14ac:dyDescent="0.25">
      <c r="A3282" s="196" t="s">
        <v>6444</v>
      </c>
      <c r="B3282" s="196" t="s">
        <v>4176</v>
      </c>
      <c r="C3282" s="197">
        <v>0</v>
      </c>
      <c r="D3282" s="197">
        <v>320</v>
      </c>
      <c r="F3282" s="15"/>
    </row>
    <row r="3283" spans="1:6" hidden="1" outlineLevel="2" x14ac:dyDescent="0.25">
      <c r="A3283" s="196" t="s">
        <v>6445</v>
      </c>
      <c r="B3283" s="196" t="s">
        <v>1308</v>
      </c>
      <c r="C3283" s="197">
        <v>0</v>
      </c>
      <c r="D3283" s="197">
        <v>160</v>
      </c>
      <c r="F3283" s="15"/>
    </row>
    <row r="3284" spans="1:6" hidden="1" outlineLevel="2" x14ac:dyDescent="0.25">
      <c r="A3284" s="196" t="s">
        <v>6446</v>
      </c>
      <c r="B3284" s="196" t="s">
        <v>6447</v>
      </c>
      <c r="C3284" s="198">
        <v>0</v>
      </c>
      <c r="D3284" s="198">
        <v>0</v>
      </c>
      <c r="F3284" s="15"/>
    </row>
    <row r="3285" spans="1:6" hidden="1" outlineLevel="2" x14ac:dyDescent="0.25">
      <c r="A3285" s="196" t="s">
        <v>6448</v>
      </c>
      <c r="B3285" s="196" t="s">
        <v>4178</v>
      </c>
      <c r="C3285" s="198">
        <v>0</v>
      </c>
      <c r="D3285" s="198">
        <v>0</v>
      </c>
      <c r="F3285" s="15"/>
    </row>
    <row r="3286" spans="1:6" hidden="1" outlineLevel="2" x14ac:dyDescent="0.25">
      <c r="A3286" s="196" t="s">
        <v>3107</v>
      </c>
      <c r="B3286" s="196" t="s">
        <v>3108</v>
      </c>
      <c r="C3286" s="198">
        <v>0</v>
      </c>
      <c r="D3286" s="198">
        <v>0</v>
      </c>
      <c r="F3286" s="15"/>
    </row>
    <row r="3287" spans="1:6" hidden="1" outlineLevel="2" x14ac:dyDescent="0.25">
      <c r="A3287" s="196" t="s">
        <v>3109</v>
      </c>
      <c r="B3287" s="196" t="s">
        <v>1022</v>
      </c>
      <c r="C3287" s="198">
        <v>0</v>
      </c>
      <c r="D3287" s="198">
        <v>0</v>
      </c>
      <c r="F3287" s="15"/>
    </row>
    <row r="3288" spans="1:6" hidden="1" outlineLevel="2" x14ac:dyDescent="0.25">
      <c r="A3288" s="196" t="s">
        <v>6449</v>
      </c>
      <c r="B3288" s="196" t="s">
        <v>6450</v>
      </c>
      <c r="C3288" s="198">
        <v>0</v>
      </c>
      <c r="D3288" s="198">
        <v>0</v>
      </c>
      <c r="F3288" s="15"/>
    </row>
    <row r="3289" spans="1:6" hidden="1" outlineLevel="2" x14ac:dyDescent="0.25">
      <c r="A3289" s="196" t="s">
        <v>3110</v>
      </c>
      <c r="B3289" s="196" t="s">
        <v>1024</v>
      </c>
      <c r="C3289" s="198">
        <v>0</v>
      </c>
      <c r="D3289" s="198">
        <v>0</v>
      </c>
      <c r="F3289" s="15"/>
    </row>
    <row r="3290" spans="1:6" hidden="1" outlineLevel="2" x14ac:dyDescent="0.25">
      <c r="A3290" s="196" t="s">
        <v>6451</v>
      </c>
      <c r="B3290" s="196" t="s">
        <v>2296</v>
      </c>
      <c r="C3290" s="198">
        <v>0</v>
      </c>
      <c r="D3290" s="198">
        <v>0</v>
      </c>
      <c r="F3290" s="15"/>
    </row>
    <row r="3291" spans="1:6" hidden="1" outlineLevel="2" x14ac:dyDescent="0.25">
      <c r="A3291" s="196" t="s">
        <v>6452</v>
      </c>
      <c r="B3291" s="196" t="s">
        <v>1026</v>
      </c>
      <c r="C3291" s="197">
        <v>0</v>
      </c>
      <c r="D3291" s="197">
        <v>160</v>
      </c>
      <c r="F3291" s="15"/>
    </row>
    <row r="3292" spans="1:6" hidden="1" outlineLevel="2" x14ac:dyDescent="0.25">
      <c r="A3292" s="196" t="s">
        <v>6453</v>
      </c>
      <c r="B3292" s="196" t="s">
        <v>6454</v>
      </c>
      <c r="C3292" s="198">
        <v>0</v>
      </c>
      <c r="D3292" s="198">
        <v>0</v>
      </c>
      <c r="F3292" s="15"/>
    </row>
    <row r="3293" spans="1:6" hidden="1" outlineLevel="2" x14ac:dyDescent="0.25">
      <c r="A3293" s="196" t="s">
        <v>3111</v>
      </c>
      <c r="B3293" s="196" t="s">
        <v>2806</v>
      </c>
      <c r="C3293" s="198">
        <v>0</v>
      </c>
      <c r="D3293" s="198">
        <v>0</v>
      </c>
      <c r="F3293" s="15"/>
    </row>
    <row r="3294" spans="1:6" hidden="1" outlineLevel="2" x14ac:dyDescent="0.25">
      <c r="A3294" s="196" t="s">
        <v>6455</v>
      </c>
      <c r="B3294" s="196" t="s">
        <v>2400</v>
      </c>
      <c r="C3294" s="198">
        <v>0</v>
      </c>
      <c r="D3294" s="198">
        <v>0</v>
      </c>
      <c r="F3294" s="15"/>
    </row>
    <row r="3295" spans="1:6" hidden="1" outlineLevel="2" x14ac:dyDescent="0.25">
      <c r="A3295" s="196" t="s">
        <v>3112</v>
      </c>
      <c r="B3295" s="196" t="s">
        <v>1030</v>
      </c>
      <c r="C3295" s="198">
        <v>0</v>
      </c>
      <c r="D3295" s="198">
        <v>0</v>
      </c>
      <c r="F3295" s="15"/>
    </row>
    <row r="3296" spans="1:6" hidden="1" outlineLevel="2" x14ac:dyDescent="0.25">
      <c r="A3296" s="196" t="s">
        <v>6456</v>
      </c>
      <c r="B3296" s="196" t="s">
        <v>1032</v>
      </c>
      <c r="C3296" s="198">
        <v>0</v>
      </c>
      <c r="D3296" s="198">
        <v>0</v>
      </c>
      <c r="F3296" s="15"/>
    </row>
    <row r="3297" spans="1:6" hidden="1" outlineLevel="2" x14ac:dyDescent="0.25">
      <c r="A3297" s="196" t="s">
        <v>3113</v>
      </c>
      <c r="B3297" s="196" t="s">
        <v>1775</v>
      </c>
      <c r="C3297" s="197">
        <v>0</v>
      </c>
      <c r="D3297" s="197">
        <v>1920</v>
      </c>
      <c r="F3297" s="15"/>
    </row>
    <row r="3298" spans="1:6" hidden="1" outlineLevel="2" x14ac:dyDescent="0.25">
      <c r="A3298" s="196" t="s">
        <v>6457</v>
      </c>
      <c r="B3298" s="196" t="s">
        <v>1034</v>
      </c>
      <c r="C3298" s="197">
        <v>0</v>
      </c>
      <c r="D3298" s="197">
        <v>470</v>
      </c>
      <c r="F3298" s="15"/>
    </row>
    <row r="3299" spans="1:6" hidden="1" outlineLevel="2" x14ac:dyDescent="0.25">
      <c r="A3299" s="196" t="s">
        <v>3114</v>
      </c>
      <c r="B3299" s="196" t="s">
        <v>1036</v>
      </c>
      <c r="C3299" s="197">
        <v>0</v>
      </c>
      <c r="D3299" s="197">
        <v>838</v>
      </c>
      <c r="F3299" s="15"/>
    </row>
    <row r="3300" spans="1:6" hidden="1" outlineLevel="2" x14ac:dyDescent="0.25">
      <c r="A3300" s="196" t="s">
        <v>3115</v>
      </c>
      <c r="B3300" s="196" t="s">
        <v>1038</v>
      </c>
      <c r="C3300" s="197">
        <v>0</v>
      </c>
      <c r="D3300" s="197">
        <v>240</v>
      </c>
      <c r="F3300" s="15"/>
    </row>
    <row r="3301" spans="1:6" hidden="1" outlineLevel="2" x14ac:dyDescent="0.25">
      <c r="A3301" s="196" t="s">
        <v>6458</v>
      </c>
      <c r="B3301" s="196" t="s">
        <v>2039</v>
      </c>
      <c r="C3301" s="198">
        <v>0</v>
      </c>
      <c r="D3301" s="198">
        <v>0</v>
      </c>
      <c r="F3301" s="15"/>
    </row>
    <row r="3302" spans="1:6" hidden="1" outlineLevel="2" x14ac:dyDescent="0.25">
      <c r="A3302" s="196" t="s">
        <v>6459</v>
      </c>
      <c r="B3302" s="196" t="s">
        <v>6460</v>
      </c>
      <c r="C3302" s="198">
        <v>0</v>
      </c>
      <c r="D3302" s="198">
        <v>0</v>
      </c>
      <c r="F3302" s="15"/>
    </row>
    <row r="3303" spans="1:6" hidden="1" outlineLevel="2" x14ac:dyDescent="0.25">
      <c r="A3303" s="196" t="s">
        <v>3116</v>
      </c>
      <c r="B3303" s="196" t="s">
        <v>1040</v>
      </c>
      <c r="C3303" s="198">
        <v>0</v>
      </c>
      <c r="D3303" s="198">
        <v>0</v>
      </c>
      <c r="F3303" s="15"/>
    </row>
    <row r="3304" spans="1:6" hidden="1" outlineLevel="2" x14ac:dyDescent="0.25">
      <c r="A3304" s="196" t="s">
        <v>6461</v>
      </c>
      <c r="B3304" s="196" t="s">
        <v>1042</v>
      </c>
      <c r="C3304" s="198">
        <v>0</v>
      </c>
      <c r="D3304" s="198">
        <v>0</v>
      </c>
      <c r="F3304" s="15"/>
    </row>
    <row r="3305" spans="1:6" hidden="1" outlineLevel="2" x14ac:dyDescent="0.25">
      <c r="A3305" s="196" t="s">
        <v>6462</v>
      </c>
      <c r="B3305" s="196" t="s">
        <v>4200</v>
      </c>
      <c r="C3305" s="197">
        <v>0</v>
      </c>
      <c r="D3305" s="197">
        <v>160</v>
      </c>
      <c r="F3305" s="15"/>
    </row>
    <row r="3306" spans="1:6" hidden="1" outlineLevel="2" x14ac:dyDescent="0.25">
      <c r="A3306" s="196" t="s">
        <v>6463</v>
      </c>
      <c r="B3306" s="196" t="s">
        <v>1044</v>
      </c>
      <c r="C3306" s="198">
        <v>0</v>
      </c>
      <c r="D3306" s="198">
        <v>0</v>
      </c>
      <c r="F3306" s="15"/>
    </row>
    <row r="3307" spans="1:6" hidden="1" outlineLevel="2" x14ac:dyDescent="0.25">
      <c r="A3307" s="196" t="s">
        <v>3117</v>
      </c>
      <c r="B3307" s="196" t="s">
        <v>1046</v>
      </c>
      <c r="C3307" s="197">
        <v>0</v>
      </c>
      <c r="D3307" s="197">
        <v>16395</v>
      </c>
      <c r="F3307" s="15"/>
    </row>
    <row r="3308" spans="1:6" hidden="1" outlineLevel="2" x14ac:dyDescent="0.25">
      <c r="A3308" s="196" t="s">
        <v>3118</v>
      </c>
      <c r="B3308" s="196" t="s">
        <v>3119</v>
      </c>
      <c r="C3308" s="197">
        <v>0</v>
      </c>
      <c r="D3308" s="197">
        <v>3930</v>
      </c>
      <c r="F3308" s="15"/>
    </row>
    <row r="3309" spans="1:6" hidden="1" outlineLevel="2" x14ac:dyDescent="0.25">
      <c r="A3309" s="196" t="s">
        <v>6464</v>
      </c>
      <c r="B3309" s="196" t="s">
        <v>2668</v>
      </c>
      <c r="C3309" s="198">
        <v>0</v>
      </c>
      <c r="D3309" s="198">
        <v>0</v>
      </c>
      <c r="F3309" s="15"/>
    </row>
    <row r="3310" spans="1:6" hidden="1" outlineLevel="2" x14ac:dyDescent="0.25">
      <c r="A3310" s="196" t="s">
        <v>3120</v>
      </c>
      <c r="B3310" s="196" t="s">
        <v>1048</v>
      </c>
      <c r="C3310" s="198">
        <v>0</v>
      </c>
      <c r="D3310" s="198">
        <v>0</v>
      </c>
      <c r="F3310" s="15"/>
    </row>
    <row r="3311" spans="1:6" hidden="1" outlineLevel="2" x14ac:dyDescent="0.25">
      <c r="A3311" s="196" t="s">
        <v>3121</v>
      </c>
      <c r="B3311" s="196" t="s">
        <v>1050</v>
      </c>
      <c r="C3311" s="197">
        <v>0</v>
      </c>
      <c r="D3311" s="197">
        <v>640</v>
      </c>
      <c r="F3311" s="15"/>
    </row>
    <row r="3312" spans="1:6" hidden="1" outlineLevel="2" x14ac:dyDescent="0.25">
      <c r="A3312" s="196" t="s">
        <v>6465</v>
      </c>
      <c r="B3312" s="196" t="s">
        <v>4211</v>
      </c>
      <c r="C3312" s="197">
        <v>0</v>
      </c>
      <c r="D3312" s="197">
        <v>3964</v>
      </c>
      <c r="F3312" s="15"/>
    </row>
    <row r="3313" spans="1:6" hidden="1" outlineLevel="2" x14ac:dyDescent="0.25">
      <c r="A3313" s="196" t="s">
        <v>6466</v>
      </c>
      <c r="B3313" s="196" t="s">
        <v>4213</v>
      </c>
      <c r="C3313" s="198">
        <v>0</v>
      </c>
      <c r="D3313" s="198">
        <v>0</v>
      </c>
      <c r="F3313" s="15"/>
    </row>
    <row r="3314" spans="1:6" hidden="1" outlineLevel="2" x14ac:dyDescent="0.25">
      <c r="A3314" s="196" t="s">
        <v>3122</v>
      </c>
      <c r="B3314" s="196" t="s">
        <v>1052</v>
      </c>
      <c r="C3314" s="197">
        <v>0</v>
      </c>
      <c r="D3314" s="197">
        <v>2450</v>
      </c>
      <c r="F3314" s="15"/>
    </row>
    <row r="3315" spans="1:6" hidden="1" outlineLevel="2" x14ac:dyDescent="0.25">
      <c r="A3315" s="196" t="s">
        <v>6467</v>
      </c>
      <c r="B3315" s="196" t="s">
        <v>1054</v>
      </c>
      <c r="C3315" s="198">
        <v>0</v>
      </c>
      <c r="D3315" s="198">
        <v>0</v>
      </c>
      <c r="F3315" s="15"/>
    </row>
    <row r="3316" spans="1:6" hidden="1" outlineLevel="2" x14ac:dyDescent="0.25">
      <c r="A3316" s="196" t="s">
        <v>6468</v>
      </c>
      <c r="B3316" s="196" t="s">
        <v>1056</v>
      </c>
      <c r="C3316" s="198">
        <v>0</v>
      </c>
      <c r="D3316" s="198">
        <v>0</v>
      </c>
      <c r="F3316" s="15"/>
    </row>
    <row r="3317" spans="1:6" hidden="1" outlineLevel="2" x14ac:dyDescent="0.25">
      <c r="A3317" s="196" t="s">
        <v>6469</v>
      </c>
      <c r="B3317" s="196" t="s">
        <v>4215</v>
      </c>
      <c r="C3317" s="198">
        <v>0</v>
      </c>
      <c r="D3317" s="198">
        <v>0</v>
      </c>
      <c r="F3317" s="15"/>
    </row>
    <row r="3318" spans="1:6" hidden="1" outlineLevel="2" x14ac:dyDescent="0.25">
      <c r="A3318" s="196" t="s">
        <v>3123</v>
      </c>
      <c r="B3318" s="196" t="s">
        <v>1064</v>
      </c>
      <c r="C3318" s="198">
        <v>0</v>
      </c>
      <c r="D3318" s="198">
        <v>0</v>
      </c>
      <c r="F3318" s="15"/>
    </row>
    <row r="3319" spans="1:6" hidden="1" outlineLevel="2" x14ac:dyDescent="0.25">
      <c r="A3319" s="196" t="s">
        <v>6470</v>
      </c>
      <c r="B3319" s="196" t="s">
        <v>4217</v>
      </c>
      <c r="C3319" s="198">
        <v>0</v>
      </c>
      <c r="D3319" s="198">
        <v>0</v>
      </c>
      <c r="F3319" s="15"/>
    </row>
    <row r="3320" spans="1:6" hidden="1" outlineLevel="2" x14ac:dyDescent="0.25">
      <c r="A3320" s="196" t="s">
        <v>6471</v>
      </c>
      <c r="B3320" s="196" t="s">
        <v>1066</v>
      </c>
      <c r="C3320" s="198">
        <v>0</v>
      </c>
      <c r="D3320" s="198">
        <v>0</v>
      </c>
      <c r="F3320" s="15"/>
    </row>
    <row r="3321" spans="1:6" hidden="1" outlineLevel="2" x14ac:dyDescent="0.25">
      <c r="A3321" s="196" t="s">
        <v>3124</v>
      </c>
      <c r="B3321" s="196" t="s">
        <v>1068</v>
      </c>
      <c r="C3321" s="197">
        <v>0</v>
      </c>
      <c r="D3321" s="197">
        <v>9320</v>
      </c>
      <c r="F3321" s="15"/>
    </row>
    <row r="3322" spans="1:6" hidden="1" outlineLevel="2" x14ac:dyDescent="0.25">
      <c r="A3322" s="196" t="s">
        <v>6472</v>
      </c>
      <c r="B3322" s="196" t="s">
        <v>1797</v>
      </c>
      <c r="C3322" s="197">
        <v>0</v>
      </c>
      <c r="D3322" s="197">
        <v>1500</v>
      </c>
      <c r="F3322" s="15"/>
    </row>
    <row r="3323" spans="1:6" hidden="1" outlineLevel="2" x14ac:dyDescent="0.25">
      <c r="A3323" s="196" t="s">
        <v>3125</v>
      </c>
      <c r="B3323" s="196" t="s">
        <v>1070</v>
      </c>
      <c r="C3323" s="197">
        <v>0</v>
      </c>
      <c r="D3323" s="197">
        <v>150</v>
      </c>
      <c r="F3323" s="15"/>
    </row>
    <row r="3324" spans="1:6" hidden="1" outlineLevel="2" x14ac:dyDescent="0.25">
      <c r="A3324" s="196" t="s">
        <v>3126</v>
      </c>
      <c r="B3324" s="196" t="s">
        <v>1072</v>
      </c>
      <c r="C3324" s="198">
        <v>0</v>
      </c>
      <c r="D3324" s="198">
        <v>0</v>
      </c>
      <c r="F3324" s="15"/>
    </row>
    <row r="3325" spans="1:6" hidden="1" outlineLevel="2" x14ac:dyDescent="0.25">
      <c r="A3325" s="196" t="s">
        <v>3127</v>
      </c>
      <c r="B3325" s="196" t="s">
        <v>3128</v>
      </c>
      <c r="C3325" s="197">
        <v>0</v>
      </c>
      <c r="D3325" s="197">
        <v>160</v>
      </c>
      <c r="F3325" s="15"/>
    </row>
    <row r="3326" spans="1:6" hidden="1" outlineLevel="2" x14ac:dyDescent="0.25">
      <c r="A3326" s="196" t="s">
        <v>6473</v>
      </c>
      <c r="B3326" s="196" t="s">
        <v>6474</v>
      </c>
      <c r="C3326" s="197">
        <v>0</v>
      </c>
      <c r="D3326" s="197">
        <v>200</v>
      </c>
      <c r="F3326" s="15"/>
    </row>
    <row r="3327" spans="1:6" hidden="1" outlineLevel="2" x14ac:dyDescent="0.25">
      <c r="A3327" s="196" t="s">
        <v>6475</v>
      </c>
      <c r="B3327" s="196" t="s">
        <v>1080</v>
      </c>
      <c r="C3327" s="198">
        <v>0</v>
      </c>
      <c r="D3327" s="198">
        <v>0</v>
      </c>
      <c r="F3327" s="15"/>
    </row>
    <row r="3328" spans="1:6" hidden="1" outlineLevel="2" x14ac:dyDescent="0.25">
      <c r="A3328" s="196" t="s">
        <v>3129</v>
      </c>
      <c r="B3328" s="196" t="s">
        <v>1082</v>
      </c>
      <c r="C3328" s="198">
        <v>0</v>
      </c>
      <c r="D3328" s="198">
        <v>0</v>
      </c>
      <c r="F3328" s="15"/>
    </row>
    <row r="3329" spans="1:6" hidden="1" outlineLevel="2" x14ac:dyDescent="0.25">
      <c r="A3329" s="196" t="s">
        <v>6476</v>
      </c>
      <c r="B3329" s="196" t="s">
        <v>6477</v>
      </c>
      <c r="C3329" s="198">
        <v>0</v>
      </c>
      <c r="D3329" s="198">
        <v>0</v>
      </c>
      <c r="F3329" s="15"/>
    </row>
    <row r="3330" spans="1:6" hidden="1" outlineLevel="2" x14ac:dyDescent="0.25">
      <c r="A3330" s="196" t="s">
        <v>6478</v>
      </c>
      <c r="B3330" s="196" t="s">
        <v>1090</v>
      </c>
      <c r="C3330" s="198">
        <v>0</v>
      </c>
      <c r="D3330" s="198">
        <v>0</v>
      </c>
      <c r="F3330" s="15"/>
    </row>
    <row r="3331" spans="1:6" hidden="1" outlineLevel="2" x14ac:dyDescent="0.25">
      <c r="A3331" s="196" t="s">
        <v>3130</v>
      </c>
      <c r="B3331" s="196" t="s">
        <v>1092</v>
      </c>
      <c r="C3331" s="197">
        <v>0</v>
      </c>
      <c r="D3331" s="197">
        <v>4916</v>
      </c>
      <c r="F3331" s="15"/>
    </row>
    <row r="3332" spans="1:6" hidden="1" outlineLevel="2" x14ac:dyDescent="0.25">
      <c r="A3332" s="196" t="s">
        <v>3131</v>
      </c>
      <c r="B3332" s="196" t="s">
        <v>1094</v>
      </c>
      <c r="C3332" s="197">
        <v>0</v>
      </c>
      <c r="D3332" s="197">
        <v>160</v>
      </c>
      <c r="F3332" s="15"/>
    </row>
    <row r="3333" spans="1:6" hidden="1" outlineLevel="2" x14ac:dyDescent="0.25">
      <c r="A3333" s="196" t="s">
        <v>6479</v>
      </c>
      <c r="B3333" s="196" t="s">
        <v>1096</v>
      </c>
      <c r="C3333" s="198">
        <v>0</v>
      </c>
      <c r="D3333" s="198">
        <v>0</v>
      </c>
      <c r="F3333" s="15"/>
    </row>
    <row r="3334" spans="1:6" hidden="1" outlineLevel="2" x14ac:dyDescent="0.25">
      <c r="A3334" s="196" t="s">
        <v>3132</v>
      </c>
      <c r="B3334" s="196" t="s">
        <v>1098</v>
      </c>
      <c r="C3334" s="197">
        <v>0</v>
      </c>
      <c r="D3334" s="197">
        <v>80</v>
      </c>
      <c r="F3334" s="15"/>
    </row>
    <row r="3335" spans="1:6" hidden="1" outlineLevel="2" x14ac:dyDescent="0.25">
      <c r="A3335" s="196" t="s">
        <v>6480</v>
      </c>
      <c r="B3335" s="196" t="s">
        <v>1100</v>
      </c>
      <c r="C3335" s="198">
        <v>0</v>
      </c>
      <c r="D3335" s="198">
        <v>0</v>
      </c>
      <c r="F3335" s="15"/>
    </row>
    <row r="3336" spans="1:6" hidden="1" outlineLevel="2" x14ac:dyDescent="0.25">
      <c r="A3336" s="196" t="s">
        <v>6481</v>
      </c>
      <c r="B3336" s="196" t="s">
        <v>1102</v>
      </c>
      <c r="C3336" s="198">
        <v>0</v>
      </c>
      <c r="D3336" s="198">
        <v>0</v>
      </c>
      <c r="F3336" s="15"/>
    </row>
    <row r="3337" spans="1:6" hidden="1" outlineLevel="2" x14ac:dyDescent="0.25">
      <c r="A3337" s="196" t="s">
        <v>3133</v>
      </c>
      <c r="B3337" s="196" t="s">
        <v>1108</v>
      </c>
      <c r="C3337" s="198">
        <v>0</v>
      </c>
      <c r="D3337" s="198">
        <v>0</v>
      </c>
      <c r="F3337" s="15"/>
    </row>
    <row r="3338" spans="1:6" hidden="1" outlineLevel="2" x14ac:dyDescent="0.25">
      <c r="A3338" s="196" t="s">
        <v>6482</v>
      </c>
      <c r="B3338" s="196" t="s">
        <v>2480</v>
      </c>
      <c r="C3338" s="198">
        <v>0</v>
      </c>
      <c r="D3338" s="198">
        <v>0</v>
      </c>
      <c r="F3338" s="15"/>
    </row>
    <row r="3339" spans="1:6" hidden="1" outlineLevel="2" x14ac:dyDescent="0.25">
      <c r="A3339" s="196" t="s">
        <v>3134</v>
      </c>
      <c r="B3339" s="196" t="s">
        <v>1110</v>
      </c>
      <c r="C3339" s="198">
        <v>0</v>
      </c>
      <c r="D3339" s="198">
        <v>0</v>
      </c>
      <c r="F3339" s="15"/>
    </row>
    <row r="3340" spans="1:6" hidden="1" outlineLevel="2" x14ac:dyDescent="0.25">
      <c r="A3340" s="196" t="s">
        <v>6483</v>
      </c>
      <c r="B3340" s="196" t="s">
        <v>1114</v>
      </c>
      <c r="C3340" s="198">
        <v>0</v>
      </c>
      <c r="D3340" s="198">
        <v>0</v>
      </c>
      <c r="F3340" s="15"/>
    </row>
    <row r="3341" spans="1:6" hidden="1" outlineLevel="2" x14ac:dyDescent="0.25">
      <c r="A3341" s="196" t="s">
        <v>6484</v>
      </c>
      <c r="B3341" s="196" t="s">
        <v>5556</v>
      </c>
      <c r="C3341" s="197">
        <v>0</v>
      </c>
      <c r="D3341" s="197">
        <v>160</v>
      </c>
      <c r="F3341" s="15"/>
    </row>
    <row r="3342" spans="1:6" hidden="1" outlineLevel="2" x14ac:dyDescent="0.25">
      <c r="A3342" s="196" t="s">
        <v>3135</v>
      </c>
      <c r="B3342" s="196" t="s">
        <v>1116</v>
      </c>
      <c r="C3342" s="197">
        <v>0</v>
      </c>
      <c r="D3342" s="197">
        <v>540</v>
      </c>
      <c r="F3342" s="15"/>
    </row>
    <row r="3343" spans="1:6" hidden="1" outlineLevel="2" x14ac:dyDescent="0.25">
      <c r="A3343" s="196" t="s">
        <v>3136</v>
      </c>
      <c r="B3343" s="196" t="s">
        <v>1118</v>
      </c>
      <c r="C3343" s="197">
        <v>0</v>
      </c>
      <c r="D3343" s="197">
        <v>270</v>
      </c>
      <c r="F3343" s="15"/>
    </row>
    <row r="3344" spans="1:6" hidden="1" outlineLevel="2" x14ac:dyDescent="0.25">
      <c r="A3344" s="196" t="s">
        <v>3137</v>
      </c>
      <c r="B3344" s="196" t="s">
        <v>1120</v>
      </c>
      <c r="C3344" s="197">
        <v>0</v>
      </c>
      <c r="D3344" s="197">
        <v>700</v>
      </c>
      <c r="F3344" s="15"/>
    </row>
    <row r="3345" spans="1:6" hidden="1" outlineLevel="2" x14ac:dyDescent="0.25">
      <c r="A3345" s="196" t="s">
        <v>6485</v>
      </c>
      <c r="B3345" s="196" t="s">
        <v>2815</v>
      </c>
      <c r="C3345" s="198">
        <v>0</v>
      </c>
      <c r="D3345" s="198">
        <v>0</v>
      </c>
      <c r="F3345" s="15"/>
    </row>
    <row r="3346" spans="1:6" hidden="1" outlineLevel="2" x14ac:dyDescent="0.25">
      <c r="A3346" s="196" t="s">
        <v>6486</v>
      </c>
      <c r="B3346" s="196" t="s">
        <v>4235</v>
      </c>
      <c r="C3346" s="198">
        <v>0</v>
      </c>
      <c r="D3346" s="198">
        <v>0</v>
      </c>
      <c r="F3346" s="15"/>
    </row>
    <row r="3347" spans="1:6" hidden="1" outlineLevel="2" x14ac:dyDescent="0.25">
      <c r="A3347" s="196" t="s">
        <v>6487</v>
      </c>
      <c r="B3347" s="196" t="s">
        <v>4237</v>
      </c>
      <c r="C3347" s="198">
        <v>0</v>
      </c>
      <c r="D3347" s="198">
        <v>0</v>
      </c>
      <c r="F3347" s="15"/>
    </row>
    <row r="3348" spans="1:6" hidden="1" outlineLevel="2" x14ac:dyDescent="0.25">
      <c r="A3348" s="196" t="s">
        <v>6488</v>
      </c>
      <c r="B3348" s="196" t="s">
        <v>1124</v>
      </c>
      <c r="C3348" s="198">
        <v>0</v>
      </c>
      <c r="D3348" s="198">
        <v>0</v>
      </c>
      <c r="F3348" s="15"/>
    </row>
    <row r="3349" spans="1:6" hidden="1" outlineLevel="2" x14ac:dyDescent="0.25">
      <c r="A3349" s="196" t="s">
        <v>3138</v>
      </c>
      <c r="B3349" s="196" t="s">
        <v>1128</v>
      </c>
      <c r="C3349" s="197">
        <v>0</v>
      </c>
      <c r="D3349" s="197">
        <v>1464</v>
      </c>
      <c r="F3349" s="15"/>
    </row>
    <row r="3350" spans="1:6" hidden="1" outlineLevel="2" x14ac:dyDescent="0.25">
      <c r="A3350" s="196" t="s">
        <v>6489</v>
      </c>
      <c r="B3350" s="196" t="s">
        <v>1130</v>
      </c>
      <c r="C3350" s="197">
        <v>0</v>
      </c>
      <c r="D3350" s="197">
        <v>40</v>
      </c>
      <c r="F3350" s="15"/>
    </row>
    <row r="3351" spans="1:6" hidden="1" outlineLevel="2" x14ac:dyDescent="0.25">
      <c r="A3351" s="196" t="s">
        <v>6490</v>
      </c>
      <c r="B3351" s="196" t="s">
        <v>1132</v>
      </c>
      <c r="C3351" s="198">
        <v>0</v>
      </c>
      <c r="D3351" s="198">
        <v>0</v>
      </c>
      <c r="F3351" s="15"/>
    </row>
    <row r="3352" spans="1:6" hidden="1" outlineLevel="2" x14ac:dyDescent="0.25">
      <c r="A3352" s="196" t="s">
        <v>3139</v>
      </c>
      <c r="B3352" s="196" t="s">
        <v>1136</v>
      </c>
      <c r="C3352" s="197">
        <v>0</v>
      </c>
      <c r="D3352" s="197">
        <v>320</v>
      </c>
      <c r="F3352" s="15"/>
    </row>
    <row r="3353" spans="1:6" hidden="1" outlineLevel="2" x14ac:dyDescent="0.25">
      <c r="A3353" s="196" t="s">
        <v>6491</v>
      </c>
      <c r="B3353" s="196" t="s">
        <v>1628</v>
      </c>
      <c r="C3353" s="197">
        <v>0</v>
      </c>
      <c r="D3353" s="197">
        <v>1750</v>
      </c>
      <c r="F3353" s="15"/>
    </row>
    <row r="3354" spans="1:6" hidden="1" outlineLevel="2" x14ac:dyDescent="0.25">
      <c r="A3354" s="196" t="s">
        <v>6492</v>
      </c>
      <c r="B3354" s="196" t="s">
        <v>1140</v>
      </c>
      <c r="C3354" s="198">
        <v>0</v>
      </c>
      <c r="D3354" s="198">
        <v>0</v>
      </c>
      <c r="F3354" s="15"/>
    </row>
    <row r="3355" spans="1:6" hidden="1" outlineLevel="2" x14ac:dyDescent="0.25">
      <c r="A3355" s="196" t="s">
        <v>3140</v>
      </c>
      <c r="B3355" s="196" t="s">
        <v>1144</v>
      </c>
      <c r="C3355" s="197">
        <v>0</v>
      </c>
      <c r="D3355" s="197">
        <v>1280</v>
      </c>
      <c r="F3355" s="15"/>
    </row>
    <row r="3356" spans="1:6" hidden="1" outlineLevel="2" x14ac:dyDescent="0.25">
      <c r="A3356" s="196" t="s">
        <v>6493</v>
      </c>
      <c r="B3356" s="196" t="s">
        <v>6494</v>
      </c>
      <c r="C3356" s="198">
        <v>0</v>
      </c>
      <c r="D3356" s="198">
        <v>0</v>
      </c>
      <c r="F3356" s="15"/>
    </row>
    <row r="3357" spans="1:6" hidden="1" outlineLevel="2" x14ac:dyDescent="0.25">
      <c r="A3357" s="196" t="s">
        <v>3141</v>
      </c>
      <c r="B3357" s="196" t="s">
        <v>2821</v>
      </c>
      <c r="C3357" s="197">
        <v>0</v>
      </c>
      <c r="D3357" s="197">
        <v>320</v>
      </c>
      <c r="F3357" s="15"/>
    </row>
    <row r="3358" spans="1:6" hidden="1" outlineLevel="2" x14ac:dyDescent="0.25">
      <c r="A3358" s="196" t="s">
        <v>3142</v>
      </c>
      <c r="B3358" s="196" t="s">
        <v>1150</v>
      </c>
      <c r="C3358" s="197">
        <v>0</v>
      </c>
      <c r="D3358" s="197">
        <v>320</v>
      </c>
      <c r="F3358" s="15"/>
    </row>
    <row r="3359" spans="1:6" hidden="1" outlineLevel="2" x14ac:dyDescent="0.25">
      <c r="A3359" s="196" t="s">
        <v>3143</v>
      </c>
      <c r="B3359" s="196" t="s">
        <v>1152</v>
      </c>
      <c r="C3359" s="198">
        <v>0</v>
      </c>
      <c r="D3359" s="198">
        <v>0</v>
      </c>
      <c r="F3359" s="15"/>
    </row>
    <row r="3360" spans="1:6" hidden="1" outlineLevel="2" x14ac:dyDescent="0.25">
      <c r="A3360" s="196" t="s">
        <v>3144</v>
      </c>
      <c r="B3360" s="196" t="s">
        <v>1154</v>
      </c>
      <c r="C3360" s="197">
        <v>0</v>
      </c>
      <c r="D3360" s="197">
        <v>220</v>
      </c>
      <c r="F3360" s="15"/>
    </row>
    <row r="3361" spans="1:6" hidden="1" outlineLevel="2" x14ac:dyDescent="0.25">
      <c r="A3361" s="196" t="s">
        <v>6495</v>
      </c>
      <c r="B3361" s="196" t="s">
        <v>1158</v>
      </c>
      <c r="C3361" s="198">
        <v>0</v>
      </c>
      <c r="D3361" s="198">
        <v>0</v>
      </c>
      <c r="F3361" s="15"/>
    </row>
    <row r="3362" spans="1:6" hidden="1" outlineLevel="2" x14ac:dyDescent="0.25">
      <c r="A3362" s="196" t="s">
        <v>6496</v>
      </c>
      <c r="B3362" s="196" t="s">
        <v>4241</v>
      </c>
      <c r="C3362" s="198">
        <v>0</v>
      </c>
      <c r="D3362" s="198">
        <v>0</v>
      </c>
      <c r="F3362" s="15"/>
    </row>
    <row r="3363" spans="1:6" hidden="1" outlineLevel="2" x14ac:dyDescent="0.25">
      <c r="A3363" s="196" t="s">
        <v>6497</v>
      </c>
      <c r="B3363" s="196" t="s">
        <v>6498</v>
      </c>
      <c r="C3363" s="198">
        <v>0</v>
      </c>
      <c r="D3363" s="198">
        <v>0</v>
      </c>
      <c r="F3363" s="15"/>
    </row>
    <row r="3364" spans="1:6" hidden="1" outlineLevel="2" x14ac:dyDescent="0.25">
      <c r="A3364" s="196" t="s">
        <v>3145</v>
      </c>
      <c r="B3364" s="196" t="s">
        <v>1164</v>
      </c>
      <c r="C3364" s="198">
        <v>0</v>
      </c>
      <c r="D3364" s="198">
        <v>0</v>
      </c>
      <c r="F3364" s="15"/>
    </row>
    <row r="3365" spans="1:6" hidden="1" outlineLevel="2" x14ac:dyDescent="0.25">
      <c r="A3365" s="196" t="s">
        <v>3146</v>
      </c>
      <c r="B3365" s="196" t="s">
        <v>3147</v>
      </c>
      <c r="C3365" s="198">
        <v>0</v>
      </c>
      <c r="D3365" s="198">
        <v>0</v>
      </c>
      <c r="F3365" s="15"/>
    </row>
    <row r="3366" spans="1:6" hidden="1" outlineLevel="2" x14ac:dyDescent="0.25">
      <c r="A3366" s="196" t="s">
        <v>3148</v>
      </c>
      <c r="B3366" s="196" t="s">
        <v>1166</v>
      </c>
      <c r="C3366" s="198">
        <v>0</v>
      </c>
      <c r="D3366" s="198">
        <v>0</v>
      </c>
      <c r="F3366" s="15"/>
    </row>
    <row r="3367" spans="1:6" hidden="1" outlineLevel="1" x14ac:dyDescent="0.25">
      <c r="A3367" s="196" t="s">
        <v>3149</v>
      </c>
      <c r="B3367" s="196" t="s">
        <v>1170</v>
      </c>
      <c r="C3367" s="197">
        <v>0</v>
      </c>
      <c r="D3367" s="197">
        <v>72999</v>
      </c>
      <c r="F3367" s="15"/>
    </row>
    <row r="3368" spans="1:6" hidden="1" outlineLevel="2" x14ac:dyDescent="0.25">
      <c r="A3368" s="196" t="s">
        <v>3150</v>
      </c>
      <c r="B3368" s="196" t="s">
        <v>1172</v>
      </c>
      <c r="C3368" s="198">
        <v>0</v>
      </c>
      <c r="D3368" s="198">
        <v>0</v>
      </c>
      <c r="F3368" s="15"/>
    </row>
    <row r="3369" spans="1:6" hidden="1" outlineLevel="2" x14ac:dyDescent="0.25">
      <c r="A3369" s="196" t="s">
        <v>6499</v>
      </c>
      <c r="B3369" s="196" t="s">
        <v>5563</v>
      </c>
      <c r="C3369" s="198">
        <v>0</v>
      </c>
      <c r="D3369" s="198">
        <v>0</v>
      </c>
      <c r="F3369" s="15"/>
    </row>
    <row r="3370" spans="1:6" hidden="1" outlineLevel="2" x14ac:dyDescent="0.25">
      <c r="A3370" s="196" t="s">
        <v>6500</v>
      </c>
      <c r="B3370" s="196" t="s">
        <v>4246</v>
      </c>
      <c r="C3370" s="198">
        <v>0</v>
      </c>
      <c r="D3370" s="198">
        <v>0</v>
      </c>
      <c r="F3370" s="15"/>
    </row>
    <row r="3371" spans="1:6" hidden="1" outlineLevel="2" x14ac:dyDescent="0.25">
      <c r="A3371" s="196" t="s">
        <v>6501</v>
      </c>
      <c r="B3371" s="196" t="s">
        <v>4252</v>
      </c>
      <c r="C3371" s="198">
        <v>0</v>
      </c>
      <c r="D3371" s="198">
        <v>0</v>
      </c>
      <c r="F3371" s="15"/>
    </row>
    <row r="3372" spans="1:6" hidden="1" outlineLevel="2" x14ac:dyDescent="0.25">
      <c r="A3372" s="196" t="s">
        <v>6502</v>
      </c>
      <c r="B3372" s="196" t="s">
        <v>2087</v>
      </c>
      <c r="C3372" s="197">
        <v>0</v>
      </c>
      <c r="D3372" s="197">
        <v>200</v>
      </c>
      <c r="F3372" s="15"/>
    </row>
    <row r="3373" spans="1:6" hidden="1" outlineLevel="2" x14ac:dyDescent="0.25">
      <c r="A3373" s="196" t="s">
        <v>6503</v>
      </c>
      <c r="B3373" s="196" t="s">
        <v>1182</v>
      </c>
      <c r="C3373" s="198">
        <v>0</v>
      </c>
      <c r="D3373" s="198">
        <v>0</v>
      </c>
      <c r="F3373" s="15"/>
    </row>
    <row r="3374" spans="1:6" hidden="1" outlineLevel="2" x14ac:dyDescent="0.25">
      <c r="A3374" s="196" t="s">
        <v>3151</v>
      </c>
      <c r="B3374" s="196" t="s">
        <v>1190</v>
      </c>
      <c r="C3374" s="197">
        <v>0</v>
      </c>
      <c r="D3374" s="197">
        <v>3940</v>
      </c>
      <c r="F3374" s="15"/>
    </row>
    <row r="3375" spans="1:6" hidden="1" outlineLevel="2" x14ac:dyDescent="0.25">
      <c r="A3375" s="196" t="s">
        <v>6504</v>
      </c>
      <c r="B3375" s="196" t="s">
        <v>2827</v>
      </c>
      <c r="C3375" s="198">
        <v>0</v>
      </c>
      <c r="D3375" s="198">
        <v>0</v>
      </c>
      <c r="F3375" s="15"/>
    </row>
    <row r="3376" spans="1:6" hidden="1" outlineLevel="2" x14ac:dyDescent="0.25">
      <c r="A3376" s="196" t="s">
        <v>3152</v>
      </c>
      <c r="B3376" s="196" t="s">
        <v>1192</v>
      </c>
      <c r="C3376" s="197">
        <v>0</v>
      </c>
      <c r="D3376" s="197">
        <v>1280</v>
      </c>
      <c r="F3376" s="15"/>
    </row>
    <row r="3377" spans="1:6" hidden="1" outlineLevel="2" x14ac:dyDescent="0.25">
      <c r="A3377" s="196" t="s">
        <v>6505</v>
      </c>
      <c r="B3377" s="196" t="s">
        <v>4265</v>
      </c>
      <c r="C3377" s="198">
        <v>0</v>
      </c>
      <c r="D3377" s="198">
        <v>0</v>
      </c>
      <c r="F3377" s="15"/>
    </row>
    <row r="3378" spans="1:6" hidden="1" outlineLevel="2" x14ac:dyDescent="0.25">
      <c r="A3378" s="196" t="s">
        <v>3153</v>
      </c>
      <c r="B3378" s="196" t="s">
        <v>1194</v>
      </c>
      <c r="C3378" s="197">
        <v>0</v>
      </c>
      <c r="D3378" s="197">
        <v>7480</v>
      </c>
      <c r="F3378" s="15"/>
    </row>
    <row r="3379" spans="1:6" hidden="1" outlineLevel="2" x14ac:dyDescent="0.25">
      <c r="A3379" s="196" t="s">
        <v>6506</v>
      </c>
      <c r="B3379" s="196" t="s">
        <v>1196</v>
      </c>
      <c r="C3379" s="198">
        <v>0</v>
      </c>
      <c r="D3379" s="198">
        <v>0</v>
      </c>
      <c r="F3379" s="15"/>
    </row>
    <row r="3380" spans="1:6" hidden="1" outlineLevel="2" x14ac:dyDescent="0.25">
      <c r="A3380" s="196" t="s">
        <v>6507</v>
      </c>
      <c r="B3380" s="196" t="s">
        <v>2091</v>
      </c>
      <c r="C3380" s="197">
        <v>0</v>
      </c>
      <c r="D3380" s="197">
        <v>160</v>
      </c>
      <c r="F3380" s="15"/>
    </row>
    <row r="3381" spans="1:6" hidden="1" outlineLevel="2" x14ac:dyDescent="0.25">
      <c r="A3381" s="196" t="s">
        <v>3154</v>
      </c>
      <c r="B3381" s="196" t="s">
        <v>1198</v>
      </c>
      <c r="C3381" s="198">
        <v>0</v>
      </c>
      <c r="D3381" s="198">
        <v>0</v>
      </c>
      <c r="F3381" s="15"/>
    </row>
    <row r="3382" spans="1:6" hidden="1" outlineLevel="2" x14ac:dyDescent="0.25">
      <c r="A3382" s="196" t="s">
        <v>6508</v>
      </c>
      <c r="B3382" s="196" t="s">
        <v>1200</v>
      </c>
      <c r="C3382" s="198">
        <v>0</v>
      </c>
      <c r="D3382" s="198">
        <v>0</v>
      </c>
      <c r="F3382" s="15"/>
    </row>
    <row r="3383" spans="1:6" hidden="1" outlineLevel="2" x14ac:dyDescent="0.25">
      <c r="A3383" s="196" t="s">
        <v>3155</v>
      </c>
      <c r="B3383" s="196" t="s">
        <v>1202</v>
      </c>
      <c r="C3383" s="197">
        <v>0</v>
      </c>
      <c r="D3383" s="197">
        <v>780</v>
      </c>
      <c r="F3383" s="15"/>
    </row>
    <row r="3384" spans="1:6" hidden="1" outlineLevel="2" x14ac:dyDescent="0.25">
      <c r="A3384" s="196" t="s">
        <v>3156</v>
      </c>
      <c r="B3384" s="196" t="s">
        <v>1204</v>
      </c>
      <c r="C3384" s="198">
        <v>0</v>
      </c>
      <c r="D3384" s="198">
        <v>0</v>
      </c>
      <c r="F3384" s="15"/>
    </row>
    <row r="3385" spans="1:6" hidden="1" outlineLevel="2" x14ac:dyDescent="0.25">
      <c r="A3385" s="196" t="s">
        <v>6509</v>
      </c>
      <c r="B3385" s="196" t="s">
        <v>4269</v>
      </c>
      <c r="C3385" s="198">
        <v>0</v>
      </c>
      <c r="D3385" s="198">
        <v>0</v>
      </c>
      <c r="F3385" s="15"/>
    </row>
    <row r="3386" spans="1:6" hidden="1" outlineLevel="2" x14ac:dyDescent="0.25">
      <c r="A3386" s="196" t="s">
        <v>3157</v>
      </c>
      <c r="B3386" s="196" t="s">
        <v>1208</v>
      </c>
      <c r="C3386" s="197">
        <v>0</v>
      </c>
      <c r="D3386" s="197">
        <v>399</v>
      </c>
      <c r="F3386" s="15"/>
    </row>
    <row r="3387" spans="1:6" hidden="1" outlineLevel="2" x14ac:dyDescent="0.25">
      <c r="A3387" s="196" t="s">
        <v>6510</v>
      </c>
      <c r="B3387" s="196" t="s">
        <v>2097</v>
      </c>
      <c r="C3387" s="197">
        <v>0</v>
      </c>
      <c r="D3387" s="197">
        <v>90</v>
      </c>
      <c r="F3387" s="15"/>
    </row>
    <row r="3388" spans="1:6" hidden="1" outlineLevel="2" x14ac:dyDescent="0.25">
      <c r="A3388" s="196" t="s">
        <v>3158</v>
      </c>
      <c r="B3388" s="196" t="s">
        <v>1210</v>
      </c>
      <c r="C3388" s="197">
        <v>0</v>
      </c>
      <c r="D3388" s="197">
        <v>1551</v>
      </c>
      <c r="F3388" s="15"/>
    </row>
    <row r="3389" spans="1:6" hidden="1" outlineLevel="2" x14ac:dyDescent="0.25">
      <c r="A3389" s="196" t="s">
        <v>6511</v>
      </c>
      <c r="B3389" s="196" t="s">
        <v>2101</v>
      </c>
      <c r="C3389" s="197">
        <v>0</v>
      </c>
      <c r="D3389" s="197">
        <v>1270</v>
      </c>
      <c r="F3389" s="15"/>
    </row>
    <row r="3390" spans="1:6" hidden="1" outlineLevel="2" x14ac:dyDescent="0.25">
      <c r="A3390" s="196" t="s">
        <v>6512</v>
      </c>
      <c r="B3390" s="196" t="s">
        <v>6513</v>
      </c>
      <c r="C3390" s="198">
        <v>0</v>
      </c>
      <c r="D3390" s="198">
        <v>0</v>
      </c>
      <c r="F3390" s="15"/>
    </row>
    <row r="3391" spans="1:6" hidden="1" outlineLevel="2" x14ac:dyDescent="0.25">
      <c r="A3391" s="196" t="s">
        <v>6514</v>
      </c>
      <c r="B3391" s="196" t="s">
        <v>4274</v>
      </c>
      <c r="C3391" s="197">
        <v>0</v>
      </c>
      <c r="D3391" s="197">
        <v>2920</v>
      </c>
      <c r="F3391" s="15"/>
    </row>
    <row r="3392" spans="1:6" hidden="1" outlineLevel="2" x14ac:dyDescent="0.25">
      <c r="A3392" s="196" t="s">
        <v>6515</v>
      </c>
      <c r="B3392" s="196" t="s">
        <v>1212</v>
      </c>
      <c r="C3392" s="197">
        <v>0</v>
      </c>
      <c r="D3392" s="197">
        <v>150</v>
      </c>
      <c r="F3392" s="15"/>
    </row>
    <row r="3393" spans="1:6" hidden="1" outlineLevel="2" x14ac:dyDescent="0.25">
      <c r="A3393" s="196" t="s">
        <v>6516</v>
      </c>
      <c r="B3393" s="196" t="s">
        <v>4280</v>
      </c>
      <c r="C3393" s="198">
        <v>0</v>
      </c>
      <c r="D3393" s="198">
        <v>0</v>
      </c>
      <c r="F3393" s="15"/>
    </row>
    <row r="3394" spans="1:6" hidden="1" outlineLevel="2" x14ac:dyDescent="0.25">
      <c r="A3394" s="196" t="s">
        <v>6517</v>
      </c>
      <c r="B3394" s="196" t="s">
        <v>1214</v>
      </c>
      <c r="C3394" s="198">
        <v>0</v>
      </c>
      <c r="D3394" s="198">
        <v>0</v>
      </c>
      <c r="F3394" s="15"/>
    </row>
    <row r="3395" spans="1:6" hidden="1" outlineLevel="2" x14ac:dyDescent="0.25">
      <c r="A3395" s="196" t="s">
        <v>6518</v>
      </c>
      <c r="B3395" s="196" t="s">
        <v>2685</v>
      </c>
      <c r="C3395" s="198">
        <v>0</v>
      </c>
      <c r="D3395" s="198">
        <v>0</v>
      </c>
      <c r="F3395" s="15"/>
    </row>
    <row r="3396" spans="1:6" hidden="1" outlineLevel="2" x14ac:dyDescent="0.25">
      <c r="A3396" s="196" t="s">
        <v>6519</v>
      </c>
      <c r="B3396" s="196" t="s">
        <v>1216</v>
      </c>
      <c r="C3396" s="198">
        <v>0</v>
      </c>
      <c r="D3396" s="198">
        <v>0</v>
      </c>
      <c r="F3396" s="15"/>
    </row>
    <row r="3397" spans="1:6" hidden="1" outlineLevel="2" x14ac:dyDescent="0.25">
      <c r="A3397" s="196" t="s">
        <v>3159</v>
      </c>
      <c r="B3397" s="196" t="s">
        <v>1218</v>
      </c>
      <c r="C3397" s="197">
        <v>0</v>
      </c>
      <c r="D3397" s="197">
        <v>880</v>
      </c>
      <c r="F3397" s="15"/>
    </row>
    <row r="3398" spans="1:6" hidden="1" outlineLevel="2" x14ac:dyDescent="0.25">
      <c r="A3398" s="196" t="s">
        <v>6520</v>
      </c>
      <c r="B3398" s="196" t="s">
        <v>4286</v>
      </c>
      <c r="C3398" s="197">
        <v>0</v>
      </c>
      <c r="D3398" s="197">
        <v>1120</v>
      </c>
      <c r="F3398" s="15"/>
    </row>
    <row r="3399" spans="1:6" hidden="1" outlineLevel="2" x14ac:dyDescent="0.25">
      <c r="A3399" s="196" t="s">
        <v>3160</v>
      </c>
      <c r="B3399" s="196" t="s">
        <v>1220</v>
      </c>
      <c r="C3399" s="197">
        <v>0</v>
      </c>
      <c r="D3399" s="197">
        <v>640</v>
      </c>
      <c r="F3399" s="15"/>
    </row>
    <row r="3400" spans="1:6" hidden="1" outlineLevel="2" x14ac:dyDescent="0.25">
      <c r="A3400" s="196" t="s">
        <v>6521</v>
      </c>
      <c r="B3400" s="196" t="s">
        <v>6522</v>
      </c>
      <c r="C3400" s="198">
        <v>0</v>
      </c>
      <c r="D3400" s="198">
        <v>0</v>
      </c>
      <c r="F3400" s="15"/>
    </row>
    <row r="3401" spans="1:6" hidden="1" outlineLevel="2" x14ac:dyDescent="0.25">
      <c r="A3401" s="196" t="s">
        <v>3161</v>
      </c>
      <c r="B3401" s="196" t="s">
        <v>1222</v>
      </c>
      <c r="C3401" s="197">
        <v>0</v>
      </c>
      <c r="D3401" s="197">
        <v>910</v>
      </c>
      <c r="F3401" s="15"/>
    </row>
    <row r="3402" spans="1:6" hidden="1" outlineLevel="2" x14ac:dyDescent="0.25">
      <c r="A3402" s="196" t="s">
        <v>6523</v>
      </c>
      <c r="B3402" s="196" t="s">
        <v>4288</v>
      </c>
      <c r="C3402" s="198">
        <v>0</v>
      </c>
      <c r="D3402" s="198">
        <v>0</v>
      </c>
      <c r="F3402" s="15"/>
    </row>
    <row r="3403" spans="1:6" hidden="1" outlineLevel="2" x14ac:dyDescent="0.25">
      <c r="A3403" s="196" t="s">
        <v>3162</v>
      </c>
      <c r="B3403" s="196" t="s">
        <v>1224</v>
      </c>
      <c r="C3403" s="198">
        <v>0</v>
      </c>
      <c r="D3403" s="198">
        <v>0</v>
      </c>
      <c r="F3403" s="15"/>
    </row>
    <row r="3404" spans="1:6" hidden="1" outlineLevel="2" x14ac:dyDescent="0.25">
      <c r="A3404" s="196" t="s">
        <v>6524</v>
      </c>
      <c r="B3404" s="196" t="s">
        <v>2115</v>
      </c>
      <c r="C3404" s="198">
        <v>0</v>
      </c>
      <c r="D3404" s="198">
        <v>0</v>
      </c>
      <c r="F3404" s="15"/>
    </row>
    <row r="3405" spans="1:6" hidden="1" outlineLevel="2" x14ac:dyDescent="0.25">
      <c r="A3405" s="196" t="s">
        <v>6525</v>
      </c>
      <c r="B3405" s="196" t="s">
        <v>2516</v>
      </c>
      <c r="C3405" s="198">
        <v>0</v>
      </c>
      <c r="D3405" s="198">
        <v>0</v>
      </c>
      <c r="F3405" s="15"/>
    </row>
    <row r="3406" spans="1:6" hidden="1" outlineLevel="2" x14ac:dyDescent="0.25">
      <c r="A3406" s="196" t="s">
        <v>3163</v>
      </c>
      <c r="B3406" s="196" t="s">
        <v>1226</v>
      </c>
      <c r="C3406" s="197">
        <v>0</v>
      </c>
      <c r="D3406" s="197">
        <v>2000</v>
      </c>
      <c r="F3406" s="15"/>
    </row>
    <row r="3407" spans="1:6" hidden="1" outlineLevel="2" x14ac:dyDescent="0.25">
      <c r="A3407" s="196" t="s">
        <v>6526</v>
      </c>
      <c r="B3407" s="196" t="s">
        <v>1228</v>
      </c>
      <c r="C3407" s="198">
        <v>0</v>
      </c>
      <c r="D3407" s="198">
        <v>0</v>
      </c>
      <c r="F3407" s="15"/>
    </row>
    <row r="3408" spans="1:6" hidden="1" outlineLevel="2" x14ac:dyDescent="0.25">
      <c r="A3408" s="196" t="s">
        <v>6527</v>
      </c>
      <c r="B3408" s="196" t="s">
        <v>2117</v>
      </c>
      <c r="C3408" s="198">
        <v>0</v>
      </c>
      <c r="D3408" s="198">
        <v>0</v>
      </c>
      <c r="F3408" s="15"/>
    </row>
    <row r="3409" spans="1:6" hidden="1" outlineLevel="2" x14ac:dyDescent="0.25">
      <c r="A3409" s="196" t="s">
        <v>3164</v>
      </c>
      <c r="B3409" s="196" t="s">
        <v>1230</v>
      </c>
      <c r="C3409" s="197">
        <v>0</v>
      </c>
      <c r="D3409" s="197">
        <v>320</v>
      </c>
      <c r="F3409" s="15"/>
    </row>
    <row r="3410" spans="1:6" hidden="1" outlineLevel="2" x14ac:dyDescent="0.25">
      <c r="A3410" s="196" t="s">
        <v>6528</v>
      </c>
      <c r="B3410" s="196" t="s">
        <v>4292</v>
      </c>
      <c r="C3410" s="198">
        <v>0</v>
      </c>
      <c r="D3410" s="198">
        <v>0</v>
      </c>
      <c r="F3410" s="15"/>
    </row>
    <row r="3411" spans="1:6" hidden="1" outlineLevel="2" x14ac:dyDescent="0.25">
      <c r="A3411" s="196" t="s">
        <v>6529</v>
      </c>
      <c r="B3411" s="196" t="s">
        <v>2119</v>
      </c>
      <c r="C3411" s="197">
        <v>0</v>
      </c>
      <c r="D3411" s="197">
        <v>220</v>
      </c>
      <c r="F3411" s="15"/>
    </row>
    <row r="3412" spans="1:6" hidden="1" outlineLevel="2" x14ac:dyDescent="0.25">
      <c r="A3412" s="196" t="s">
        <v>6530</v>
      </c>
      <c r="B3412" s="196" t="s">
        <v>4295</v>
      </c>
      <c r="C3412" s="198">
        <v>0</v>
      </c>
      <c r="D3412" s="198">
        <v>0</v>
      </c>
      <c r="F3412" s="15"/>
    </row>
    <row r="3413" spans="1:6" hidden="1" outlineLevel="2" x14ac:dyDescent="0.25">
      <c r="A3413" s="196" t="s">
        <v>6531</v>
      </c>
      <c r="B3413" s="196" t="s">
        <v>2842</v>
      </c>
      <c r="C3413" s="198">
        <v>0</v>
      </c>
      <c r="D3413" s="198">
        <v>0</v>
      </c>
      <c r="F3413" s="15"/>
    </row>
    <row r="3414" spans="1:6" hidden="1" outlineLevel="2" x14ac:dyDescent="0.25">
      <c r="A3414" s="196" t="s">
        <v>3165</v>
      </c>
      <c r="B3414" s="196" t="s">
        <v>1232</v>
      </c>
      <c r="C3414" s="198">
        <v>0</v>
      </c>
      <c r="D3414" s="198">
        <v>0</v>
      </c>
      <c r="F3414" s="15"/>
    </row>
    <row r="3415" spans="1:6" hidden="1" outlineLevel="2" x14ac:dyDescent="0.25">
      <c r="A3415" s="196" t="s">
        <v>6532</v>
      </c>
      <c r="B3415" s="196" t="s">
        <v>2121</v>
      </c>
      <c r="C3415" s="198">
        <v>0</v>
      </c>
      <c r="D3415" s="198">
        <v>0</v>
      </c>
      <c r="F3415" s="15"/>
    </row>
    <row r="3416" spans="1:6" hidden="1" outlineLevel="2" x14ac:dyDescent="0.25">
      <c r="A3416" s="196" t="s">
        <v>6533</v>
      </c>
      <c r="B3416" s="196" t="s">
        <v>1234</v>
      </c>
      <c r="C3416" s="198">
        <v>0</v>
      </c>
      <c r="D3416" s="198">
        <v>0</v>
      </c>
      <c r="F3416" s="15"/>
    </row>
    <row r="3417" spans="1:6" hidden="1" outlineLevel="2" x14ac:dyDescent="0.25">
      <c r="A3417" s="196" t="s">
        <v>3166</v>
      </c>
      <c r="B3417" s="196" t="s">
        <v>1236</v>
      </c>
      <c r="C3417" s="197">
        <v>0</v>
      </c>
      <c r="D3417" s="197">
        <v>320</v>
      </c>
      <c r="F3417" s="15"/>
    </row>
    <row r="3418" spans="1:6" hidden="1" outlineLevel="2" x14ac:dyDescent="0.25">
      <c r="A3418" s="196" t="s">
        <v>3167</v>
      </c>
      <c r="B3418" s="196" t="s">
        <v>1238</v>
      </c>
      <c r="C3418" s="197">
        <v>0</v>
      </c>
      <c r="D3418" s="197">
        <v>2590</v>
      </c>
      <c r="F3418" s="15"/>
    </row>
    <row r="3419" spans="1:6" hidden="1" outlineLevel="2" x14ac:dyDescent="0.25">
      <c r="A3419" s="196" t="s">
        <v>3168</v>
      </c>
      <c r="B3419" s="196" t="s">
        <v>1240</v>
      </c>
      <c r="C3419" s="197">
        <v>0</v>
      </c>
      <c r="D3419" s="197">
        <v>160</v>
      </c>
      <c r="F3419" s="15"/>
    </row>
    <row r="3420" spans="1:6" hidden="1" outlineLevel="2" x14ac:dyDescent="0.25">
      <c r="A3420" s="196" t="s">
        <v>6534</v>
      </c>
      <c r="B3420" s="196" t="s">
        <v>6535</v>
      </c>
      <c r="C3420" s="198">
        <v>0</v>
      </c>
      <c r="D3420" s="198">
        <v>0</v>
      </c>
      <c r="F3420" s="15"/>
    </row>
    <row r="3421" spans="1:6" hidden="1" outlineLevel="2" x14ac:dyDescent="0.25">
      <c r="A3421" s="196" t="s">
        <v>6536</v>
      </c>
      <c r="B3421" s="196" t="s">
        <v>2130</v>
      </c>
      <c r="C3421" s="198">
        <v>0</v>
      </c>
      <c r="D3421" s="198">
        <v>0</v>
      </c>
      <c r="F3421" s="15"/>
    </row>
    <row r="3422" spans="1:6" hidden="1" outlineLevel="2" x14ac:dyDescent="0.25">
      <c r="A3422" s="196" t="s">
        <v>6537</v>
      </c>
      <c r="B3422" s="196" t="s">
        <v>1246</v>
      </c>
      <c r="C3422" s="198">
        <v>0</v>
      </c>
      <c r="D3422" s="198">
        <v>0</v>
      </c>
      <c r="F3422" s="15"/>
    </row>
    <row r="3423" spans="1:6" hidden="1" outlineLevel="2" x14ac:dyDescent="0.25">
      <c r="A3423" s="196" t="s">
        <v>6538</v>
      </c>
      <c r="B3423" s="196" t="s">
        <v>4309</v>
      </c>
      <c r="C3423" s="198">
        <v>0</v>
      </c>
      <c r="D3423" s="198">
        <v>0</v>
      </c>
      <c r="F3423" s="15"/>
    </row>
    <row r="3424" spans="1:6" hidden="1" outlineLevel="2" x14ac:dyDescent="0.25">
      <c r="A3424" s="196" t="s">
        <v>3169</v>
      </c>
      <c r="B3424" s="196" t="s">
        <v>1248</v>
      </c>
      <c r="C3424" s="197">
        <v>0</v>
      </c>
      <c r="D3424" s="197">
        <v>220</v>
      </c>
      <c r="F3424" s="15"/>
    </row>
    <row r="3425" spans="1:6" hidden="1" outlineLevel="2" x14ac:dyDescent="0.25">
      <c r="A3425" s="196" t="s">
        <v>6539</v>
      </c>
      <c r="B3425" s="196" t="s">
        <v>1250</v>
      </c>
      <c r="C3425" s="198">
        <v>0</v>
      </c>
      <c r="D3425" s="198">
        <v>0</v>
      </c>
      <c r="F3425" s="15"/>
    </row>
    <row r="3426" spans="1:6" hidden="1" outlineLevel="2" x14ac:dyDescent="0.25">
      <c r="A3426" s="196" t="s">
        <v>3170</v>
      </c>
      <c r="B3426" s="196" t="s">
        <v>1254</v>
      </c>
      <c r="C3426" s="197">
        <v>0</v>
      </c>
      <c r="D3426" s="197">
        <v>2430</v>
      </c>
      <c r="F3426" s="15"/>
    </row>
    <row r="3427" spans="1:6" hidden="1" outlineLevel="2" x14ac:dyDescent="0.25">
      <c r="A3427" s="196" t="s">
        <v>3171</v>
      </c>
      <c r="B3427" s="196" t="s">
        <v>1256</v>
      </c>
      <c r="C3427" s="198">
        <v>0</v>
      </c>
      <c r="D3427" s="198">
        <v>0</v>
      </c>
      <c r="F3427" s="15"/>
    </row>
    <row r="3428" spans="1:6" hidden="1" outlineLevel="2" x14ac:dyDescent="0.25">
      <c r="A3428" s="196" t="s">
        <v>6540</v>
      </c>
      <c r="B3428" s="196" t="s">
        <v>1258</v>
      </c>
      <c r="C3428" s="198">
        <v>0</v>
      </c>
      <c r="D3428" s="198">
        <v>0</v>
      </c>
      <c r="F3428" s="15"/>
    </row>
    <row r="3429" spans="1:6" hidden="1" outlineLevel="2" x14ac:dyDescent="0.25">
      <c r="A3429" s="196" t="s">
        <v>6541</v>
      </c>
      <c r="B3429" s="196" t="s">
        <v>2699</v>
      </c>
      <c r="C3429" s="197">
        <v>0</v>
      </c>
      <c r="D3429" s="197">
        <v>519</v>
      </c>
      <c r="F3429" s="15"/>
    </row>
    <row r="3430" spans="1:6" hidden="1" outlineLevel="2" x14ac:dyDescent="0.25">
      <c r="A3430" s="196" t="s">
        <v>6542</v>
      </c>
      <c r="B3430" s="196" t="s">
        <v>4314</v>
      </c>
      <c r="C3430" s="198">
        <v>0</v>
      </c>
      <c r="D3430" s="198">
        <v>0</v>
      </c>
      <c r="F3430" s="15"/>
    </row>
    <row r="3431" spans="1:6" hidden="1" outlineLevel="2" x14ac:dyDescent="0.25">
      <c r="A3431" s="196" t="s">
        <v>6543</v>
      </c>
      <c r="B3431" s="196" t="s">
        <v>2860</v>
      </c>
      <c r="C3431" s="198">
        <v>0</v>
      </c>
      <c r="D3431" s="198">
        <v>0</v>
      </c>
      <c r="F3431" s="15"/>
    </row>
    <row r="3432" spans="1:6" hidden="1" outlineLevel="2" x14ac:dyDescent="0.25">
      <c r="A3432" s="196" t="s">
        <v>3172</v>
      </c>
      <c r="B3432" s="196" t="s">
        <v>1264</v>
      </c>
      <c r="C3432" s="198">
        <v>0</v>
      </c>
      <c r="D3432" s="198">
        <v>0</v>
      </c>
      <c r="F3432" s="15"/>
    </row>
    <row r="3433" spans="1:6" hidden="1" outlineLevel="2" x14ac:dyDescent="0.25">
      <c r="A3433" s="196" t="s">
        <v>6544</v>
      </c>
      <c r="B3433" s="196" t="s">
        <v>1266</v>
      </c>
      <c r="C3433" s="198">
        <v>0</v>
      </c>
      <c r="D3433" s="198">
        <v>0</v>
      </c>
      <c r="F3433" s="15"/>
    </row>
    <row r="3434" spans="1:6" hidden="1" outlineLevel="2" x14ac:dyDescent="0.25">
      <c r="A3434" s="196" t="s">
        <v>3173</v>
      </c>
      <c r="B3434" s="196" t="s">
        <v>3174</v>
      </c>
      <c r="C3434" s="198">
        <v>0</v>
      </c>
      <c r="D3434" s="198">
        <v>0</v>
      </c>
      <c r="F3434" s="15"/>
    </row>
    <row r="3435" spans="1:6" hidden="1" outlineLevel="2" x14ac:dyDescent="0.25">
      <c r="A3435" s="196" t="s">
        <v>6545</v>
      </c>
      <c r="B3435" s="196" t="s">
        <v>1274</v>
      </c>
      <c r="C3435" s="198">
        <v>0</v>
      </c>
      <c r="D3435" s="198">
        <v>0</v>
      </c>
      <c r="F3435" s="15"/>
    </row>
    <row r="3436" spans="1:6" hidden="1" outlineLevel="2" x14ac:dyDescent="0.25">
      <c r="A3436" s="196" t="s">
        <v>6546</v>
      </c>
      <c r="B3436" s="196" t="s">
        <v>1276</v>
      </c>
      <c r="C3436" s="198">
        <v>0</v>
      </c>
      <c r="D3436" s="198">
        <v>0</v>
      </c>
      <c r="F3436" s="15"/>
    </row>
    <row r="3437" spans="1:6" hidden="1" outlineLevel="2" x14ac:dyDescent="0.25">
      <c r="A3437" s="196" t="s">
        <v>6547</v>
      </c>
      <c r="B3437" s="196" t="s">
        <v>1278</v>
      </c>
      <c r="C3437" s="197">
        <v>0</v>
      </c>
      <c r="D3437" s="197">
        <v>480</v>
      </c>
      <c r="F3437" s="15"/>
    </row>
    <row r="3438" spans="1:6" hidden="1" outlineLevel="2" x14ac:dyDescent="0.25">
      <c r="A3438" s="196" t="s">
        <v>6548</v>
      </c>
      <c r="B3438" s="196" t="s">
        <v>2144</v>
      </c>
      <c r="C3438" s="197">
        <v>0</v>
      </c>
      <c r="D3438" s="197">
        <v>160</v>
      </c>
      <c r="F3438" s="15"/>
    </row>
    <row r="3439" spans="1:6" hidden="1" outlineLevel="2" x14ac:dyDescent="0.25">
      <c r="A3439" s="196" t="s">
        <v>6549</v>
      </c>
      <c r="B3439" s="196" t="s">
        <v>1280</v>
      </c>
      <c r="C3439" s="197">
        <v>0</v>
      </c>
      <c r="D3439" s="197">
        <v>160</v>
      </c>
      <c r="F3439" s="15"/>
    </row>
    <row r="3440" spans="1:6" hidden="1" outlineLevel="2" x14ac:dyDescent="0.25">
      <c r="A3440" s="196" t="s">
        <v>3175</v>
      </c>
      <c r="B3440" s="196" t="s">
        <v>986</v>
      </c>
      <c r="C3440" s="198">
        <v>0</v>
      </c>
      <c r="D3440" s="198">
        <v>0</v>
      </c>
      <c r="F3440" s="15"/>
    </row>
    <row r="3441" spans="1:6" hidden="1" outlineLevel="2" x14ac:dyDescent="0.25">
      <c r="A3441" s="196" t="s">
        <v>3176</v>
      </c>
      <c r="B3441" s="196" t="s">
        <v>1282</v>
      </c>
      <c r="C3441" s="197">
        <v>0</v>
      </c>
      <c r="D3441" s="197">
        <v>200</v>
      </c>
      <c r="F3441" s="15"/>
    </row>
    <row r="3442" spans="1:6" hidden="1" outlineLevel="2" x14ac:dyDescent="0.25">
      <c r="A3442" s="196" t="s">
        <v>6550</v>
      </c>
      <c r="B3442" s="196" t="s">
        <v>1284</v>
      </c>
      <c r="C3442" s="197">
        <v>0</v>
      </c>
      <c r="D3442" s="197">
        <v>249</v>
      </c>
      <c r="F3442" s="15"/>
    </row>
    <row r="3443" spans="1:6" hidden="1" outlineLevel="2" x14ac:dyDescent="0.25">
      <c r="A3443" s="196" t="s">
        <v>3177</v>
      </c>
      <c r="B3443" s="196" t="s">
        <v>1286</v>
      </c>
      <c r="C3443" s="198">
        <v>0</v>
      </c>
      <c r="D3443" s="198">
        <v>0</v>
      </c>
      <c r="F3443" s="15"/>
    </row>
    <row r="3444" spans="1:6" hidden="1" outlineLevel="2" x14ac:dyDescent="0.25">
      <c r="A3444" s="196" t="s">
        <v>3178</v>
      </c>
      <c r="B3444" s="196" t="s">
        <v>1288</v>
      </c>
      <c r="C3444" s="198">
        <v>0</v>
      </c>
      <c r="D3444" s="198">
        <v>0</v>
      </c>
      <c r="F3444" s="15"/>
    </row>
    <row r="3445" spans="1:6" hidden="1" outlineLevel="2" x14ac:dyDescent="0.25">
      <c r="A3445" s="196" t="s">
        <v>6551</v>
      </c>
      <c r="B3445" s="196" t="s">
        <v>1290</v>
      </c>
      <c r="C3445" s="198">
        <v>0</v>
      </c>
      <c r="D3445" s="198">
        <v>0</v>
      </c>
      <c r="F3445" s="15"/>
    </row>
    <row r="3446" spans="1:6" hidden="1" outlineLevel="2" x14ac:dyDescent="0.25">
      <c r="A3446" s="196" t="s">
        <v>6552</v>
      </c>
      <c r="B3446" s="196" t="s">
        <v>4331</v>
      </c>
      <c r="C3446" s="198">
        <v>0</v>
      </c>
      <c r="D3446" s="198">
        <v>0</v>
      </c>
      <c r="F3446" s="15"/>
    </row>
    <row r="3447" spans="1:6" hidden="1" outlineLevel="2" x14ac:dyDescent="0.25">
      <c r="A3447" s="196" t="s">
        <v>6553</v>
      </c>
      <c r="B3447" s="196" t="s">
        <v>2156</v>
      </c>
      <c r="C3447" s="197">
        <v>0</v>
      </c>
      <c r="D3447" s="197">
        <v>154</v>
      </c>
      <c r="F3447" s="15"/>
    </row>
    <row r="3448" spans="1:6" hidden="1" outlineLevel="2" x14ac:dyDescent="0.25">
      <c r="A3448" s="196" t="s">
        <v>6554</v>
      </c>
      <c r="B3448" s="196" t="s">
        <v>2870</v>
      </c>
      <c r="C3448" s="198">
        <v>0</v>
      </c>
      <c r="D3448" s="198">
        <v>0</v>
      </c>
      <c r="F3448" s="15"/>
    </row>
    <row r="3449" spans="1:6" hidden="1" outlineLevel="2" x14ac:dyDescent="0.25">
      <c r="A3449" s="196" t="s">
        <v>3179</v>
      </c>
      <c r="B3449" s="196" t="s">
        <v>1292</v>
      </c>
      <c r="C3449" s="198">
        <v>0</v>
      </c>
      <c r="D3449" s="198">
        <v>0</v>
      </c>
      <c r="F3449" s="15"/>
    </row>
    <row r="3450" spans="1:6" hidden="1" outlineLevel="2" x14ac:dyDescent="0.25">
      <c r="A3450" s="196" t="s">
        <v>6555</v>
      </c>
      <c r="B3450" s="196" t="s">
        <v>6556</v>
      </c>
      <c r="C3450" s="197">
        <v>0</v>
      </c>
      <c r="D3450" s="197">
        <v>2500</v>
      </c>
      <c r="F3450" s="15"/>
    </row>
    <row r="3451" spans="1:6" hidden="1" outlineLevel="2" x14ac:dyDescent="0.25">
      <c r="A3451" s="196" t="s">
        <v>3180</v>
      </c>
      <c r="B3451" s="196" t="s">
        <v>1296</v>
      </c>
      <c r="C3451" s="198">
        <v>0</v>
      </c>
      <c r="D3451" s="198">
        <v>0</v>
      </c>
      <c r="F3451" s="15"/>
    </row>
    <row r="3452" spans="1:6" hidden="1" outlineLevel="2" x14ac:dyDescent="0.25">
      <c r="A3452" s="196" t="s">
        <v>3181</v>
      </c>
      <c r="B3452" s="196" t="s">
        <v>1298</v>
      </c>
      <c r="C3452" s="197">
        <v>0</v>
      </c>
      <c r="D3452" s="197">
        <v>9280</v>
      </c>
      <c r="F3452" s="15"/>
    </row>
    <row r="3453" spans="1:6" hidden="1" outlineLevel="2" x14ac:dyDescent="0.25">
      <c r="A3453" s="196" t="s">
        <v>3182</v>
      </c>
      <c r="B3453" s="196" t="s">
        <v>1300</v>
      </c>
      <c r="C3453" s="197">
        <v>0</v>
      </c>
      <c r="D3453" s="197">
        <v>4140</v>
      </c>
      <c r="F3453" s="15"/>
    </row>
    <row r="3454" spans="1:6" hidden="1" outlineLevel="2" x14ac:dyDescent="0.25">
      <c r="A3454" s="196" t="s">
        <v>6557</v>
      </c>
      <c r="B3454" s="196" t="s">
        <v>2160</v>
      </c>
      <c r="C3454" s="198">
        <v>0</v>
      </c>
      <c r="D3454" s="198">
        <v>0</v>
      </c>
      <c r="F3454" s="15"/>
    </row>
    <row r="3455" spans="1:6" hidden="1" outlineLevel="2" x14ac:dyDescent="0.25">
      <c r="A3455" s="196" t="s">
        <v>3183</v>
      </c>
      <c r="B3455" s="196" t="s">
        <v>1302</v>
      </c>
      <c r="C3455" s="198">
        <v>0</v>
      </c>
      <c r="D3455" s="198">
        <v>0</v>
      </c>
      <c r="F3455" s="15"/>
    </row>
    <row r="3456" spans="1:6" hidden="1" outlineLevel="2" x14ac:dyDescent="0.25">
      <c r="A3456" s="196" t="s">
        <v>3184</v>
      </c>
      <c r="B3456" s="196" t="s">
        <v>3185</v>
      </c>
      <c r="C3456" s="198">
        <v>0</v>
      </c>
      <c r="D3456" s="198">
        <v>0</v>
      </c>
      <c r="F3456" s="15"/>
    </row>
    <row r="3457" spans="1:6" hidden="1" outlineLevel="2" x14ac:dyDescent="0.25">
      <c r="A3457" s="196" t="s">
        <v>3186</v>
      </c>
      <c r="B3457" s="196" t="s">
        <v>1304</v>
      </c>
      <c r="C3457" s="197">
        <v>0</v>
      </c>
      <c r="D3457" s="197">
        <v>160</v>
      </c>
      <c r="F3457" s="15"/>
    </row>
    <row r="3458" spans="1:6" hidden="1" outlineLevel="2" x14ac:dyDescent="0.25">
      <c r="A3458" s="196" t="s">
        <v>3187</v>
      </c>
      <c r="B3458" s="196" t="s">
        <v>1308</v>
      </c>
      <c r="C3458" s="197">
        <v>0</v>
      </c>
      <c r="D3458" s="197">
        <v>320</v>
      </c>
      <c r="F3458" s="15"/>
    </row>
    <row r="3459" spans="1:6" hidden="1" outlineLevel="2" x14ac:dyDescent="0.25">
      <c r="A3459" s="196" t="s">
        <v>6558</v>
      </c>
      <c r="B3459" s="196" t="s">
        <v>2461</v>
      </c>
      <c r="C3459" s="198">
        <v>0</v>
      </c>
      <c r="D3459" s="198">
        <v>0</v>
      </c>
      <c r="F3459" s="15"/>
    </row>
    <row r="3460" spans="1:6" hidden="1" outlineLevel="2" x14ac:dyDescent="0.25">
      <c r="A3460" s="196" t="s">
        <v>3188</v>
      </c>
      <c r="B3460" s="196" t="s">
        <v>1314</v>
      </c>
      <c r="C3460" s="198">
        <v>0</v>
      </c>
      <c r="D3460" s="198">
        <v>0</v>
      </c>
      <c r="F3460" s="15"/>
    </row>
    <row r="3461" spans="1:6" hidden="1" outlineLevel="2" x14ac:dyDescent="0.25">
      <c r="A3461" s="196" t="s">
        <v>3189</v>
      </c>
      <c r="B3461" s="196" t="s">
        <v>1316</v>
      </c>
      <c r="C3461" s="198">
        <v>0</v>
      </c>
      <c r="D3461" s="198">
        <v>0</v>
      </c>
      <c r="F3461" s="15"/>
    </row>
    <row r="3462" spans="1:6" hidden="1" outlineLevel="2" x14ac:dyDescent="0.25">
      <c r="A3462" s="196" t="s">
        <v>6559</v>
      </c>
      <c r="B3462" s="196" t="s">
        <v>1516</v>
      </c>
      <c r="C3462" s="197">
        <v>0</v>
      </c>
      <c r="D3462" s="197">
        <v>500</v>
      </c>
      <c r="F3462" s="15"/>
    </row>
    <row r="3463" spans="1:6" hidden="1" outlineLevel="2" x14ac:dyDescent="0.25">
      <c r="A3463" s="196" t="s">
        <v>6560</v>
      </c>
      <c r="B3463" s="196" t="s">
        <v>3523</v>
      </c>
      <c r="C3463" s="198">
        <v>0</v>
      </c>
      <c r="D3463" s="198">
        <v>0</v>
      </c>
      <c r="F3463" s="15"/>
    </row>
    <row r="3464" spans="1:6" hidden="1" outlineLevel="2" x14ac:dyDescent="0.25">
      <c r="A3464" s="196" t="s">
        <v>3190</v>
      </c>
      <c r="B3464" s="196" t="s">
        <v>1322</v>
      </c>
      <c r="C3464" s="197">
        <v>0</v>
      </c>
      <c r="D3464" s="197">
        <v>4576</v>
      </c>
      <c r="F3464" s="15"/>
    </row>
    <row r="3465" spans="1:6" hidden="1" outlineLevel="2" x14ac:dyDescent="0.25">
      <c r="A3465" s="196" t="s">
        <v>6561</v>
      </c>
      <c r="B3465" s="196" t="s">
        <v>2879</v>
      </c>
      <c r="C3465" s="198">
        <v>0</v>
      </c>
      <c r="D3465" s="198">
        <v>0</v>
      </c>
      <c r="F3465" s="15"/>
    </row>
    <row r="3466" spans="1:6" hidden="1" outlineLevel="2" x14ac:dyDescent="0.25">
      <c r="A3466" s="196" t="s">
        <v>3191</v>
      </c>
      <c r="B3466" s="196" t="s">
        <v>1326</v>
      </c>
      <c r="C3466" s="198">
        <v>0</v>
      </c>
      <c r="D3466" s="198">
        <v>0</v>
      </c>
      <c r="F3466" s="15"/>
    </row>
    <row r="3467" spans="1:6" hidden="1" outlineLevel="2" x14ac:dyDescent="0.25">
      <c r="A3467" s="196" t="s">
        <v>6562</v>
      </c>
      <c r="B3467" s="196" t="s">
        <v>1328</v>
      </c>
      <c r="C3467" s="198">
        <v>0</v>
      </c>
      <c r="D3467" s="198">
        <v>0</v>
      </c>
      <c r="F3467" s="15"/>
    </row>
    <row r="3468" spans="1:6" hidden="1" outlineLevel="2" x14ac:dyDescent="0.25">
      <c r="A3468" s="196" t="s">
        <v>3192</v>
      </c>
      <c r="B3468" s="196" t="s">
        <v>1330</v>
      </c>
      <c r="C3468" s="197">
        <v>0</v>
      </c>
      <c r="D3468" s="197">
        <v>1900</v>
      </c>
      <c r="F3468" s="15"/>
    </row>
    <row r="3469" spans="1:6" hidden="1" outlineLevel="2" x14ac:dyDescent="0.25">
      <c r="A3469" s="196" t="s">
        <v>3193</v>
      </c>
      <c r="B3469" s="196" t="s">
        <v>1332</v>
      </c>
      <c r="C3469" s="197">
        <v>0</v>
      </c>
      <c r="D3469" s="197">
        <v>5120</v>
      </c>
      <c r="F3469" s="15"/>
    </row>
    <row r="3470" spans="1:6" hidden="1" outlineLevel="2" x14ac:dyDescent="0.25">
      <c r="A3470" s="196" t="s">
        <v>6563</v>
      </c>
      <c r="B3470" s="196" t="s">
        <v>1334</v>
      </c>
      <c r="C3470" s="197">
        <v>0</v>
      </c>
      <c r="D3470" s="197">
        <v>310</v>
      </c>
      <c r="F3470" s="15"/>
    </row>
    <row r="3471" spans="1:6" hidden="1" outlineLevel="2" x14ac:dyDescent="0.25">
      <c r="A3471" s="196" t="s">
        <v>3194</v>
      </c>
      <c r="B3471" s="196" t="s">
        <v>1340</v>
      </c>
      <c r="C3471" s="197">
        <v>0</v>
      </c>
      <c r="D3471" s="197">
        <v>457</v>
      </c>
      <c r="F3471" s="15"/>
    </row>
    <row r="3472" spans="1:6" hidden="1" outlineLevel="2" x14ac:dyDescent="0.25">
      <c r="A3472" s="196" t="s">
        <v>3195</v>
      </c>
      <c r="B3472" s="196" t="s">
        <v>1342</v>
      </c>
      <c r="C3472" s="197">
        <v>0</v>
      </c>
      <c r="D3472" s="197">
        <v>800</v>
      </c>
      <c r="F3472" s="15"/>
    </row>
    <row r="3473" spans="1:6" hidden="1" outlineLevel="2" x14ac:dyDescent="0.25">
      <c r="A3473" s="196" t="s">
        <v>6564</v>
      </c>
      <c r="B3473" s="196" t="s">
        <v>4368</v>
      </c>
      <c r="C3473" s="198">
        <v>0</v>
      </c>
      <c r="D3473" s="198">
        <v>0</v>
      </c>
      <c r="F3473" s="15"/>
    </row>
    <row r="3474" spans="1:6" hidden="1" outlineLevel="2" x14ac:dyDescent="0.25">
      <c r="A3474" s="196" t="s">
        <v>6565</v>
      </c>
      <c r="B3474" s="196" t="s">
        <v>6566</v>
      </c>
      <c r="C3474" s="198">
        <v>0</v>
      </c>
      <c r="D3474" s="198">
        <v>0</v>
      </c>
      <c r="F3474" s="15"/>
    </row>
    <row r="3475" spans="1:6" hidden="1" outlineLevel="2" x14ac:dyDescent="0.25">
      <c r="A3475" s="196" t="s">
        <v>6567</v>
      </c>
      <c r="B3475" s="196" t="s">
        <v>4372</v>
      </c>
      <c r="C3475" s="198">
        <v>0</v>
      </c>
      <c r="D3475" s="198">
        <v>0</v>
      </c>
      <c r="F3475" s="15"/>
    </row>
    <row r="3476" spans="1:6" hidden="1" outlineLevel="2" x14ac:dyDescent="0.25">
      <c r="A3476" s="196" t="s">
        <v>6568</v>
      </c>
      <c r="B3476" s="196" t="s">
        <v>4374</v>
      </c>
      <c r="C3476" s="198">
        <v>0</v>
      </c>
      <c r="D3476" s="198">
        <v>0</v>
      </c>
      <c r="F3476" s="15"/>
    </row>
    <row r="3477" spans="1:6" hidden="1" outlineLevel="2" x14ac:dyDescent="0.25">
      <c r="A3477" s="196" t="s">
        <v>6569</v>
      </c>
      <c r="B3477" s="196" t="s">
        <v>2889</v>
      </c>
      <c r="C3477" s="198">
        <v>0</v>
      </c>
      <c r="D3477" s="198">
        <v>0</v>
      </c>
      <c r="F3477" s="15"/>
    </row>
    <row r="3478" spans="1:6" hidden="1" outlineLevel="2" x14ac:dyDescent="0.25">
      <c r="A3478" s="196" t="s">
        <v>6570</v>
      </c>
      <c r="B3478" s="196" t="s">
        <v>2173</v>
      </c>
      <c r="C3478" s="197">
        <v>0</v>
      </c>
      <c r="D3478" s="197">
        <v>150</v>
      </c>
      <c r="F3478" s="15"/>
    </row>
    <row r="3479" spans="1:6" hidden="1" outlineLevel="2" x14ac:dyDescent="0.25">
      <c r="A3479" s="196" t="s">
        <v>3196</v>
      </c>
      <c r="B3479" s="196" t="s">
        <v>1348</v>
      </c>
      <c r="C3479" s="197">
        <v>0</v>
      </c>
      <c r="D3479" s="197">
        <v>1132</v>
      </c>
      <c r="F3479" s="15"/>
    </row>
    <row r="3480" spans="1:6" hidden="1" outlineLevel="2" x14ac:dyDescent="0.25">
      <c r="A3480" s="196" t="s">
        <v>6571</v>
      </c>
      <c r="B3480" s="196" t="s">
        <v>2175</v>
      </c>
      <c r="C3480" s="198">
        <v>0</v>
      </c>
      <c r="D3480" s="198">
        <v>0</v>
      </c>
      <c r="F3480" s="15"/>
    </row>
    <row r="3481" spans="1:6" hidden="1" outlineLevel="2" x14ac:dyDescent="0.25">
      <c r="A3481" s="196" t="s">
        <v>6572</v>
      </c>
      <c r="B3481" s="196" t="s">
        <v>2177</v>
      </c>
      <c r="C3481" s="197">
        <v>0</v>
      </c>
      <c r="D3481" s="197">
        <v>950</v>
      </c>
      <c r="F3481" s="15"/>
    </row>
    <row r="3482" spans="1:6" hidden="1" outlineLevel="2" x14ac:dyDescent="0.25">
      <c r="A3482" s="196" t="s">
        <v>3197</v>
      </c>
      <c r="B3482" s="196" t="s">
        <v>1354</v>
      </c>
      <c r="C3482" s="197">
        <v>0</v>
      </c>
      <c r="D3482" s="197">
        <v>160</v>
      </c>
      <c r="F3482" s="15"/>
    </row>
    <row r="3483" spans="1:6" hidden="1" outlineLevel="2" x14ac:dyDescent="0.25">
      <c r="A3483" s="196" t="s">
        <v>6573</v>
      </c>
      <c r="B3483" s="196" t="s">
        <v>4382</v>
      </c>
      <c r="C3483" s="197">
        <v>0</v>
      </c>
      <c r="D3483" s="197">
        <v>1800</v>
      </c>
      <c r="F3483" s="15"/>
    </row>
    <row r="3484" spans="1:6" hidden="1" outlineLevel="2" x14ac:dyDescent="0.25">
      <c r="A3484" s="196" t="s">
        <v>6574</v>
      </c>
      <c r="B3484" s="196" t="s">
        <v>2896</v>
      </c>
      <c r="C3484" s="198">
        <v>0</v>
      </c>
      <c r="D3484" s="198">
        <v>0</v>
      </c>
      <c r="F3484" s="15"/>
    </row>
    <row r="3485" spans="1:6" hidden="1" outlineLevel="2" x14ac:dyDescent="0.25">
      <c r="A3485" s="196" t="s">
        <v>6575</v>
      </c>
      <c r="B3485" s="196" t="s">
        <v>4384</v>
      </c>
      <c r="C3485" s="198">
        <v>0</v>
      </c>
      <c r="D3485" s="198">
        <v>0</v>
      </c>
      <c r="F3485" s="15"/>
    </row>
    <row r="3486" spans="1:6" hidden="1" outlineLevel="2" x14ac:dyDescent="0.25">
      <c r="A3486" s="196" t="s">
        <v>3198</v>
      </c>
      <c r="B3486" s="196" t="s">
        <v>2179</v>
      </c>
      <c r="C3486" s="198">
        <v>0</v>
      </c>
      <c r="D3486" s="198">
        <v>0</v>
      </c>
      <c r="F3486" s="15"/>
    </row>
    <row r="3487" spans="1:6" hidden="1" outlineLevel="2" x14ac:dyDescent="0.25">
      <c r="A3487" s="196" t="s">
        <v>6576</v>
      </c>
      <c r="B3487" s="196" t="s">
        <v>1358</v>
      </c>
      <c r="C3487" s="198">
        <v>0</v>
      </c>
      <c r="D3487" s="198">
        <v>0</v>
      </c>
      <c r="F3487" s="15"/>
    </row>
    <row r="3488" spans="1:6" hidden="1" outlineLevel="2" x14ac:dyDescent="0.25">
      <c r="A3488" s="196" t="s">
        <v>3199</v>
      </c>
      <c r="B3488" s="196" t="s">
        <v>1360</v>
      </c>
      <c r="C3488" s="197">
        <v>0</v>
      </c>
      <c r="D3488" s="197">
        <v>1120</v>
      </c>
      <c r="F3488" s="15"/>
    </row>
    <row r="3489" spans="1:6" hidden="1" outlineLevel="2" x14ac:dyDescent="0.25">
      <c r="A3489" s="196" t="s">
        <v>6577</v>
      </c>
      <c r="B3489" s="196" t="s">
        <v>3526</v>
      </c>
      <c r="C3489" s="198">
        <v>0</v>
      </c>
      <c r="D3489" s="198">
        <v>0</v>
      </c>
      <c r="F3489" s="15"/>
    </row>
    <row r="3490" spans="1:6" hidden="1" outlineLevel="2" x14ac:dyDescent="0.25">
      <c r="A3490" s="196" t="s">
        <v>3200</v>
      </c>
      <c r="B3490" s="196" t="s">
        <v>1364</v>
      </c>
      <c r="C3490" s="197">
        <v>0</v>
      </c>
      <c r="D3490" s="197">
        <v>198</v>
      </c>
      <c r="F3490" s="15"/>
    </row>
    <row r="3491" spans="1:6" hidden="1" outlineLevel="2" x14ac:dyDescent="0.25">
      <c r="A3491" s="196" t="s">
        <v>3201</v>
      </c>
      <c r="B3491" s="196" t="s">
        <v>1366</v>
      </c>
      <c r="C3491" s="198">
        <v>0</v>
      </c>
      <c r="D3491" s="198">
        <v>0</v>
      </c>
      <c r="F3491" s="15"/>
    </row>
    <row r="3492" spans="1:6" hidden="1" outlineLevel="2" x14ac:dyDescent="0.25">
      <c r="A3492" s="196" t="s">
        <v>3202</v>
      </c>
      <c r="B3492" s="196" t="s">
        <v>1368</v>
      </c>
      <c r="C3492" s="197">
        <v>0</v>
      </c>
      <c r="D3492" s="197">
        <v>264</v>
      </c>
      <c r="F3492" s="15"/>
    </row>
    <row r="3493" spans="1:6" hidden="1" outlineLevel="2" x14ac:dyDescent="0.25">
      <c r="A3493" s="196" t="s">
        <v>6578</v>
      </c>
      <c r="B3493" s="196" t="s">
        <v>2185</v>
      </c>
      <c r="C3493" s="198">
        <v>0</v>
      </c>
      <c r="D3493" s="198">
        <v>0</v>
      </c>
      <c r="F3493" s="15"/>
    </row>
    <row r="3494" spans="1:6" hidden="1" outlineLevel="2" x14ac:dyDescent="0.25">
      <c r="A3494" s="196" t="s">
        <v>3203</v>
      </c>
      <c r="B3494" s="196" t="s">
        <v>1372</v>
      </c>
      <c r="C3494" s="198">
        <v>0</v>
      </c>
      <c r="D3494" s="198">
        <v>0</v>
      </c>
      <c r="F3494" s="15"/>
    </row>
    <row r="3495" spans="1:6" hidden="1" outlineLevel="2" x14ac:dyDescent="0.25">
      <c r="A3495" s="196" t="s">
        <v>6579</v>
      </c>
      <c r="B3495" s="196" t="s">
        <v>1374</v>
      </c>
      <c r="C3495" s="198">
        <v>0</v>
      </c>
      <c r="D3495" s="198">
        <v>0</v>
      </c>
      <c r="F3495" s="15"/>
    </row>
    <row r="3496" spans="1:6" hidden="1" outlineLevel="2" x14ac:dyDescent="0.25">
      <c r="A3496" s="196" t="s">
        <v>6580</v>
      </c>
      <c r="B3496" s="196" t="s">
        <v>4398</v>
      </c>
      <c r="C3496" s="198">
        <v>0</v>
      </c>
      <c r="D3496" s="198">
        <v>0</v>
      </c>
      <c r="F3496" s="15"/>
    </row>
    <row r="3497" spans="1:6" hidden="1" outlineLevel="2" x14ac:dyDescent="0.25">
      <c r="A3497" s="196" t="s">
        <v>6581</v>
      </c>
      <c r="B3497" s="196" t="s">
        <v>1376</v>
      </c>
      <c r="C3497" s="197">
        <v>0</v>
      </c>
      <c r="D3497" s="197">
        <v>240</v>
      </c>
      <c r="F3497" s="15"/>
    </row>
    <row r="3498" spans="1:6" hidden="1" outlineLevel="2" x14ac:dyDescent="0.25">
      <c r="A3498" s="196" t="s">
        <v>3204</v>
      </c>
      <c r="B3498" s="196" t="s">
        <v>3205</v>
      </c>
      <c r="C3498" s="197">
        <v>0</v>
      </c>
      <c r="D3498" s="197">
        <v>1440</v>
      </c>
      <c r="F3498" s="15"/>
    </row>
    <row r="3499" spans="1:6" hidden="1" outlineLevel="2" x14ac:dyDescent="0.25">
      <c r="A3499" s="196" t="s">
        <v>6582</v>
      </c>
      <c r="B3499" s="196" t="s">
        <v>2901</v>
      </c>
      <c r="C3499" s="198">
        <v>0</v>
      </c>
      <c r="D3499" s="198">
        <v>0</v>
      </c>
      <c r="F3499" s="15"/>
    </row>
    <row r="3500" spans="1:6" hidden="1" outlineLevel="2" x14ac:dyDescent="0.25">
      <c r="A3500" s="196" t="s">
        <v>6583</v>
      </c>
      <c r="B3500" s="196" t="s">
        <v>6010</v>
      </c>
      <c r="C3500" s="198">
        <v>0</v>
      </c>
      <c r="D3500" s="198">
        <v>0</v>
      </c>
      <c r="F3500" s="15"/>
    </row>
    <row r="3501" spans="1:6" hidden="1" outlineLevel="2" x14ac:dyDescent="0.25">
      <c r="A3501" s="196" t="s">
        <v>6584</v>
      </c>
      <c r="B3501" s="196" t="s">
        <v>2725</v>
      </c>
      <c r="C3501" s="198">
        <v>0</v>
      </c>
      <c r="D3501" s="198">
        <v>0</v>
      </c>
      <c r="F3501" s="15"/>
    </row>
    <row r="3502" spans="1:6" hidden="1" outlineLevel="2" x14ac:dyDescent="0.25">
      <c r="A3502" s="196" t="s">
        <v>6585</v>
      </c>
      <c r="B3502" s="196" t="s">
        <v>4405</v>
      </c>
      <c r="C3502" s="198">
        <v>0</v>
      </c>
      <c r="D3502" s="198">
        <v>0</v>
      </c>
      <c r="F3502" s="15"/>
    </row>
    <row r="3503" spans="1:6" hidden="1" outlineLevel="2" x14ac:dyDescent="0.25">
      <c r="A3503" s="196" t="s">
        <v>6586</v>
      </c>
      <c r="B3503" s="196" t="s">
        <v>6587</v>
      </c>
      <c r="C3503" s="198">
        <v>0</v>
      </c>
      <c r="D3503" s="198">
        <v>0</v>
      </c>
      <c r="F3503" s="15"/>
    </row>
    <row r="3504" spans="1:6" hidden="1" outlineLevel="2" x14ac:dyDescent="0.25">
      <c r="A3504" s="196" t="s">
        <v>6588</v>
      </c>
      <c r="B3504" s="196" t="s">
        <v>2205</v>
      </c>
      <c r="C3504" s="198">
        <v>0</v>
      </c>
      <c r="D3504" s="198">
        <v>0</v>
      </c>
      <c r="F3504" s="15"/>
    </row>
    <row r="3505" spans="1:6" hidden="1" outlineLevel="2" x14ac:dyDescent="0.25">
      <c r="A3505" s="196" t="s">
        <v>6589</v>
      </c>
      <c r="B3505" s="196" t="s">
        <v>4407</v>
      </c>
      <c r="C3505" s="198">
        <v>0</v>
      </c>
      <c r="D3505" s="198">
        <v>0</v>
      </c>
      <c r="F3505" s="15"/>
    </row>
    <row r="3506" spans="1:6" hidden="1" outlineLevel="2" x14ac:dyDescent="0.25">
      <c r="A3506" s="196" t="s">
        <v>6590</v>
      </c>
      <c r="B3506" s="196" t="s">
        <v>4409</v>
      </c>
      <c r="C3506" s="198">
        <v>0</v>
      </c>
      <c r="D3506" s="198">
        <v>0</v>
      </c>
      <c r="F3506" s="15"/>
    </row>
    <row r="3507" spans="1:6" hidden="1" outlineLevel="2" x14ac:dyDescent="0.25">
      <c r="A3507" s="196" t="s">
        <v>6591</v>
      </c>
      <c r="B3507" s="196" t="s">
        <v>2905</v>
      </c>
      <c r="C3507" s="198">
        <v>0</v>
      </c>
      <c r="D3507" s="198">
        <v>0</v>
      </c>
      <c r="F3507" s="15"/>
    </row>
    <row r="3508" spans="1:6" hidden="1" outlineLevel="2" x14ac:dyDescent="0.25">
      <c r="A3508" s="196" t="s">
        <v>6592</v>
      </c>
      <c r="B3508" s="196" t="s">
        <v>2215</v>
      </c>
      <c r="C3508" s="197">
        <v>0</v>
      </c>
      <c r="D3508" s="197">
        <v>150</v>
      </c>
      <c r="F3508" s="15"/>
    </row>
    <row r="3509" spans="1:6" hidden="1" outlineLevel="2" x14ac:dyDescent="0.25">
      <c r="A3509" s="196" t="s">
        <v>3206</v>
      </c>
      <c r="B3509" s="196" t="s">
        <v>1384</v>
      </c>
      <c r="C3509" s="198">
        <v>0</v>
      </c>
      <c r="D3509" s="198">
        <v>0</v>
      </c>
      <c r="F3509" s="15"/>
    </row>
    <row r="3510" spans="1:6" hidden="1" outlineLevel="2" x14ac:dyDescent="0.25">
      <c r="A3510" s="196" t="s">
        <v>6593</v>
      </c>
      <c r="B3510" s="196" t="s">
        <v>1386</v>
      </c>
      <c r="C3510" s="197">
        <v>0</v>
      </c>
      <c r="D3510" s="197">
        <v>100</v>
      </c>
      <c r="F3510" s="15"/>
    </row>
    <row r="3511" spans="1:6" hidden="1" outlineLevel="2" x14ac:dyDescent="0.25">
      <c r="A3511" s="196" t="s">
        <v>6594</v>
      </c>
      <c r="B3511" s="196" t="s">
        <v>4417</v>
      </c>
      <c r="C3511" s="198">
        <v>0</v>
      </c>
      <c r="D3511" s="198">
        <v>0</v>
      </c>
      <c r="F3511" s="15"/>
    </row>
    <row r="3512" spans="1:6" hidden="1" outlineLevel="2" x14ac:dyDescent="0.25">
      <c r="A3512" s="196" t="s">
        <v>3207</v>
      </c>
      <c r="B3512" s="196" t="s">
        <v>1390</v>
      </c>
      <c r="C3512" s="197">
        <v>0</v>
      </c>
      <c r="D3512" s="197">
        <v>1120</v>
      </c>
      <c r="F3512" s="15"/>
    </row>
    <row r="3513" spans="1:6" hidden="1" outlineLevel="2" x14ac:dyDescent="0.25">
      <c r="A3513" s="196" t="s">
        <v>6595</v>
      </c>
      <c r="B3513" s="196" t="s">
        <v>4419</v>
      </c>
      <c r="C3513" s="198">
        <v>0</v>
      </c>
      <c r="D3513" s="198">
        <v>0</v>
      </c>
      <c r="F3513" s="15"/>
    </row>
    <row r="3514" spans="1:6" hidden="1" outlineLevel="2" x14ac:dyDescent="0.25">
      <c r="A3514" s="196" t="s">
        <v>3208</v>
      </c>
      <c r="B3514" s="196" t="s">
        <v>1392</v>
      </c>
      <c r="C3514" s="197">
        <v>0</v>
      </c>
      <c r="D3514" s="197">
        <v>160</v>
      </c>
      <c r="F3514" s="15"/>
    </row>
    <row r="3515" spans="1:6" hidden="1" outlineLevel="1" x14ac:dyDescent="0.25">
      <c r="A3515" s="196" t="s">
        <v>3209</v>
      </c>
      <c r="B3515" s="196" t="s">
        <v>1394</v>
      </c>
      <c r="C3515" s="197">
        <v>0</v>
      </c>
      <c r="D3515" s="197">
        <v>55387</v>
      </c>
      <c r="F3515" s="15"/>
    </row>
    <row r="3516" spans="1:6" hidden="1" outlineLevel="2" x14ac:dyDescent="0.25">
      <c r="A3516" s="196" t="s">
        <v>6596</v>
      </c>
      <c r="B3516" s="196" t="s">
        <v>6397</v>
      </c>
      <c r="C3516" s="198">
        <v>0</v>
      </c>
      <c r="D3516" s="198">
        <v>0</v>
      </c>
      <c r="F3516" s="15"/>
    </row>
    <row r="3517" spans="1:6" hidden="1" outlineLevel="2" x14ac:dyDescent="0.25">
      <c r="A3517" s="196" t="s">
        <v>3210</v>
      </c>
      <c r="B3517" s="196" t="s">
        <v>1396</v>
      </c>
      <c r="C3517" s="197">
        <v>0</v>
      </c>
      <c r="D3517" s="197">
        <v>860</v>
      </c>
      <c r="F3517" s="15"/>
    </row>
    <row r="3518" spans="1:6" hidden="1" outlineLevel="2" x14ac:dyDescent="0.25">
      <c r="A3518" s="196" t="s">
        <v>6597</v>
      </c>
      <c r="B3518" s="196" t="s">
        <v>6598</v>
      </c>
      <c r="C3518" s="197">
        <v>0</v>
      </c>
      <c r="D3518" s="197">
        <v>250</v>
      </c>
      <c r="F3518" s="15"/>
    </row>
    <row r="3519" spans="1:6" hidden="1" outlineLevel="2" x14ac:dyDescent="0.25">
      <c r="A3519" s="196" t="s">
        <v>3211</v>
      </c>
      <c r="B3519" s="196" t="s">
        <v>1400</v>
      </c>
      <c r="C3519" s="198">
        <v>0</v>
      </c>
      <c r="D3519" s="198">
        <v>0</v>
      </c>
      <c r="F3519" s="15"/>
    </row>
    <row r="3520" spans="1:6" hidden="1" outlineLevel="2" x14ac:dyDescent="0.25">
      <c r="A3520" s="196" t="s">
        <v>6599</v>
      </c>
      <c r="B3520" s="196" t="s">
        <v>6600</v>
      </c>
      <c r="C3520" s="198">
        <v>0</v>
      </c>
      <c r="D3520" s="198">
        <v>0</v>
      </c>
      <c r="F3520" s="15"/>
    </row>
    <row r="3521" spans="1:6" hidden="1" outlineLevel="2" x14ac:dyDescent="0.25">
      <c r="A3521" s="196" t="s">
        <v>6601</v>
      </c>
      <c r="B3521" s="196" t="s">
        <v>1402</v>
      </c>
      <c r="C3521" s="198">
        <v>0</v>
      </c>
      <c r="D3521" s="198">
        <v>0</v>
      </c>
      <c r="F3521" s="15"/>
    </row>
    <row r="3522" spans="1:6" hidden="1" outlineLevel="2" x14ac:dyDescent="0.25">
      <c r="A3522" s="196" t="s">
        <v>6602</v>
      </c>
      <c r="B3522" s="196" t="s">
        <v>1404</v>
      </c>
      <c r="C3522" s="197">
        <v>0</v>
      </c>
      <c r="D3522" s="197">
        <v>150</v>
      </c>
      <c r="F3522" s="15"/>
    </row>
    <row r="3523" spans="1:6" hidden="1" outlineLevel="2" x14ac:dyDescent="0.25">
      <c r="A3523" s="196" t="s">
        <v>3212</v>
      </c>
      <c r="B3523" s="196" t="s">
        <v>1885</v>
      </c>
      <c r="C3523" s="197">
        <v>0</v>
      </c>
      <c r="D3523" s="197">
        <v>7.8</v>
      </c>
      <c r="F3523" s="15"/>
    </row>
    <row r="3524" spans="1:6" hidden="1" outlineLevel="2" x14ac:dyDescent="0.25">
      <c r="A3524" s="196" t="s">
        <v>6603</v>
      </c>
      <c r="B3524" s="196" t="s">
        <v>1410</v>
      </c>
      <c r="C3524" s="197">
        <v>0</v>
      </c>
      <c r="D3524" s="197">
        <v>100</v>
      </c>
      <c r="F3524" s="15"/>
    </row>
    <row r="3525" spans="1:6" hidden="1" outlineLevel="2" x14ac:dyDescent="0.25">
      <c r="A3525" s="196" t="s">
        <v>3213</v>
      </c>
      <c r="B3525" s="196" t="s">
        <v>1412</v>
      </c>
      <c r="C3525" s="198">
        <v>0</v>
      </c>
      <c r="D3525" s="198">
        <v>0</v>
      </c>
      <c r="F3525" s="15"/>
    </row>
    <row r="3526" spans="1:6" hidden="1" outlineLevel="2" x14ac:dyDescent="0.25">
      <c r="A3526" s="196" t="s">
        <v>3214</v>
      </c>
      <c r="B3526" s="196" t="s">
        <v>1414</v>
      </c>
      <c r="C3526" s="198">
        <v>0</v>
      </c>
      <c r="D3526" s="198">
        <v>0</v>
      </c>
      <c r="F3526" s="15"/>
    </row>
    <row r="3527" spans="1:6" hidden="1" outlineLevel="2" x14ac:dyDescent="0.25">
      <c r="A3527" s="196" t="s">
        <v>3215</v>
      </c>
      <c r="B3527" s="196" t="s">
        <v>1416</v>
      </c>
      <c r="C3527" s="198">
        <v>0</v>
      </c>
      <c r="D3527" s="198">
        <v>0</v>
      </c>
      <c r="F3527" s="15"/>
    </row>
    <row r="3528" spans="1:6" hidden="1" outlineLevel="2" x14ac:dyDescent="0.25">
      <c r="A3528" s="196" t="s">
        <v>3216</v>
      </c>
      <c r="B3528" s="196" t="s">
        <v>1989</v>
      </c>
      <c r="C3528" s="197">
        <v>0</v>
      </c>
      <c r="D3528" s="197">
        <v>100</v>
      </c>
      <c r="F3528" s="15"/>
    </row>
    <row r="3529" spans="1:6" hidden="1" outlineLevel="2" x14ac:dyDescent="0.25">
      <c r="A3529" s="196" t="s">
        <v>6604</v>
      </c>
      <c r="B3529" s="196" t="s">
        <v>1420</v>
      </c>
      <c r="C3529" s="197">
        <v>0</v>
      </c>
      <c r="D3529" s="197">
        <v>490</v>
      </c>
      <c r="F3529" s="15"/>
    </row>
    <row r="3530" spans="1:6" hidden="1" outlineLevel="2" x14ac:dyDescent="0.25">
      <c r="A3530" s="196" t="s">
        <v>6605</v>
      </c>
      <c r="B3530" s="196" t="s">
        <v>6606</v>
      </c>
      <c r="C3530" s="197">
        <v>0</v>
      </c>
      <c r="D3530" s="197">
        <v>150</v>
      </c>
      <c r="F3530" s="15"/>
    </row>
    <row r="3531" spans="1:6" hidden="1" outlineLevel="2" x14ac:dyDescent="0.25">
      <c r="A3531" s="196" t="s">
        <v>6607</v>
      </c>
      <c r="B3531" s="196" t="s">
        <v>1422</v>
      </c>
      <c r="C3531" s="197">
        <v>0</v>
      </c>
      <c r="D3531" s="197">
        <v>40</v>
      </c>
      <c r="F3531" s="15"/>
    </row>
    <row r="3532" spans="1:6" hidden="1" outlineLevel="2" x14ac:dyDescent="0.25">
      <c r="A3532" s="196" t="s">
        <v>3217</v>
      </c>
      <c r="B3532" s="196" t="s">
        <v>1424</v>
      </c>
      <c r="C3532" s="198">
        <v>0</v>
      </c>
      <c r="D3532" s="198">
        <v>0</v>
      </c>
      <c r="F3532" s="15"/>
    </row>
    <row r="3533" spans="1:6" hidden="1" outlineLevel="2" x14ac:dyDescent="0.25">
      <c r="A3533" s="196" t="s">
        <v>6608</v>
      </c>
      <c r="B3533" s="196" t="s">
        <v>6016</v>
      </c>
      <c r="C3533" s="198">
        <v>0</v>
      </c>
      <c r="D3533" s="198">
        <v>0</v>
      </c>
      <c r="F3533" s="15"/>
    </row>
    <row r="3534" spans="1:6" hidden="1" outlineLevel="2" x14ac:dyDescent="0.25">
      <c r="A3534" s="196" t="s">
        <v>6609</v>
      </c>
      <c r="B3534" s="196" t="s">
        <v>1432</v>
      </c>
      <c r="C3534" s="197">
        <v>0</v>
      </c>
      <c r="D3534" s="197">
        <v>150</v>
      </c>
      <c r="F3534" s="15"/>
    </row>
    <row r="3535" spans="1:6" hidden="1" outlineLevel="2" x14ac:dyDescent="0.25">
      <c r="A3535" s="196" t="s">
        <v>3218</v>
      </c>
      <c r="B3535" s="196" t="s">
        <v>1434</v>
      </c>
      <c r="C3535" s="197">
        <v>0</v>
      </c>
      <c r="D3535" s="197">
        <v>464</v>
      </c>
      <c r="F3535" s="15"/>
    </row>
    <row r="3536" spans="1:6" hidden="1" outlineLevel="2" x14ac:dyDescent="0.25">
      <c r="A3536" s="196" t="s">
        <v>6610</v>
      </c>
      <c r="B3536" s="196" t="s">
        <v>3720</v>
      </c>
      <c r="C3536" s="198">
        <v>0</v>
      </c>
      <c r="D3536" s="198">
        <v>0</v>
      </c>
      <c r="F3536" s="15"/>
    </row>
    <row r="3537" spans="1:6" hidden="1" outlineLevel="2" x14ac:dyDescent="0.25">
      <c r="A3537" s="196" t="s">
        <v>6611</v>
      </c>
      <c r="B3537" s="196" t="s">
        <v>1436</v>
      </c>
      <c r="C3537" s="197">
        <v>0</v>
      </c>
      <c r="D3537" s="197">
        <v>467.8</v>
      </c>
      <c r="F3537" s="15"/>
    </row>
    <row r="3538" spans="1:6" hidden="1" outlineLevel="2" x14ac:dyDescent="0.25">
      <c r="A3538" s="196" t="s">
        <v>3219</v>
      </c>
      <c r="B3538" s="196" t="s">
        <v>2911</v>
      </c>
      <c r="C3538" s="198">
        <v>0</v>
      </c>
      <c r="D3538" s="198">
        <v>0</v>
      </c>
      <c r="F3538" s="15"/>
    </row>
    <row r="3539" spans="1:6" hidden="1" outlineLevel="2" x14ac:dyDescent="0.25">
      <c r="A3539" s="196" t="s">
        <v>6612</v>
      </c>
      <c r="B3539" s="196" t="s">
        <v>1450</v>
      </c>
      <c r="C3539" s="197">
        <v>0</v>
      </c>
      <c r="D3539" s="197">
        <v>150</v>
      </c>
      <c r="F3539" s="15"/>
    </row>
    <row r="3540" spans="1:6" hidden="1" outlineLevel="2" x14ac:dyDescent="0.25">
      <c r="A3540" s="196" t="s">
        <v>6613</v>
      </c>
      <c r="B3540" s="196" t="s">
        <v>2913</v>
      </c>
      <c r="C3540" s="198">
        <v>0</v>
      </c>
      <c r="D3540" s="198">
        <v>0</v>
      </c>
      <c r="F3540" s="15"/>
    </row>
    <row r="3541" spans="1:6" hidden="1" outlineLevel="2" x14ac:dyDescent="0.25">
      <c r="A3541" s="196" t="s">
        <v>6614</v>
      </c>
      <c r="B3541" s="196" t="s">
        <v>4437</v>
      </c>
      <c r="C3541" s="198">
        <v>0</v>
      </c>
      <c r="D3541" s="198">
        <v>0</v>
      </c>
      <c r="F3541" s="15"/>
    </row>
    <row r="3542" spans="1:6" hidden="1" outlineLevel="2" x14ac:dyDescent="0.25">
      <c r="A3542" s="196" t="s">
        <v>6615</v>
      </c>
      <c r="B3542" s="196" t="s">
        <v>4439</v>
      </c>
      <c r="C3542" s="198">
        <v>0</v>
      </c>
      <c r="D3542" s="198">
        <v>0</v>
      </c>
      <c r="F3542" s="15"/>
    </row>
    <row r="3543" spans="1:6" hidden="1" outlineLevel="2" x14ac:dyDescent="0.25">
      <c r="A3543" s="196" t="s">
        <v>3220</v>
      </c>
      <c r="B3543" s="196" t="s">
        <v>1454</v>
      </c>
      <c r="C3543" s="197">
        <v>0</v>
      </c>
      <c r="D3543" s="197">
        <v>165</v>
      </c>
      <c r="F3543" s="15"/>
    </row>
    <row r="3544" spans="1:6" hidden="1" outlineLevel="2" x14ac:dyDescent="0.25">
      <c r="A3544" s="196" t="s">
        <v>3221</v>
      </c>
      <c r="B3544" s="196" t="s">
        <v>2113</v>
      </c>
      <c r="C3544" s="198">
        <v>0</v>
      </c>
      <c r="D3544" s="198">
        <v>0</v>
      </c>
      <c r="F3544" s="15"/>
    </row>
    <row r="3545" spans="1:6" hidden="1" outlineLevel="2" x14ac:dyDescent="0.25">
      <c r="A3545" s="196" t="s">
        <v>6616</v>
      </c>
      <c r="B3545" s="196" t="s">
        <v>2387</v>
      </c>
      <c r="C3545" s="197">
        <v>0</v>
      </c>
      <c r="D3545" s="197">
        <v>1533.6</v>
      </c>
      <c r="F3545" s="15"/>
    </row>
    <row r="3546" spans="1:6" hidden="1" outlineLevel="2" x14ac:dyDescent="0.25">
      <c r="A3546" s="196" t="s">
        <v>6617</v>
      </c>
      <c r="B3546" s="196" t="s">
        <v>6618</v>
      </c>
      <c r="C3546" s="198">
        <v>0</v>
      </c>
      <c r="D3546" s="198">
        <v>0</v>
      </c>
      <c r="F3546" s="15"/>
    </row>
    <row r="3547" spans="1:6" hidden="1" outlineLevel="2" x14ac:dyDescent="0.25">
      <c r="A3547" s="196" t="s">
        <v>3222</v>
      </c>
      <c r="B3547" s="196" t="s">
        <v>1908</v>
      </c>
      <c r="C3547" s="198">
        <v>0</v>
      </c>
      <c r="D3547" s="198">
        <v>0</v>
      </c>
      <c r="F3547" s="15"/>
    </row>
    <row r="3548" spans="1:6" hidden="1" outlineLevel="2" x14ac:dyDescent="0.25">
      <c r="A3548" s="196" t="s">
        <v>3223</v>
      </c>
      <c r="B3548" s="196" t="s">
        <v>1458</v>
      </c>
      <c r="C3548" s="198">
        <v>0</v>
      </c>
      <c r="D3548" s="198">
        <v>0</v>
      </c>
      <c r="F3548" s="15"/>
    </row>
    <row r="3549" spans="1:6" hidden="1" outlineLevel="2" x14ac:dyDescent="0.25">
      <c r="A3549" s="196" t="s">
        <v>6619</v>
      </c>
      <c r="B3549" s="196" t="s">
        <v>6620</v>
      </c>
      <c r="C3549" s="198">
        <v>0</v>
      </c>
      <c r="D3549" s="198">
        <v>0</v>
      </c>
      <c r="F3549" s="15"/>
    </row>
    <row r="3550" spans="1:6" hidden="1" outlineLevel="2" x14ac:dyDescent="0.25">
      <c r="A3550" s="196" t="s">
        <v>3224</v>
      </c>
      <c r="B3550" s="196" t="s">
        <v>2916</v>
      </c>
      <c r="C3550" s="197">
        <v>0</v>
      </c>
      <c r="D3550" s="197">
        <v>5149</v>
      </c>
      <c r="F3550" s="15"/>
    </row>
    <row r="3551" spans="1:6" hidden="1" outlineLevel="2" x14ac:dyDescent="0.25">
      <c r="A3551" s="196" t="s">
        <v>3225</v>
      </c>
      <c r="B3551" s="196" t="s">
        <v>1464</v>
      </c>
      <c r="C3551" s="197">
        <v>0</v>
      </c>
      <c r="D3551" s="197">
        <v>1080</v>
      </c>
      <c r="F3551" s="15"/>
    </row>
    <row r="3552" spans="1:6" hidden="1" outlineLevel="2" x14ac:dyDescent="0.25">
      <c r="A3552" s="196" t="s">
        <v>6621</v>
      </c>
      <c r="B3552" s="196" t="s">
        <v>6622</v>
      </c>
      <c r="C3552" s="197">
        <v>0</v>
      </c>
      <c r="D3552" s="197">
        <v>688</v>
      </c>
      <c r="F3552" s="15"/>
    </row>
    <row r="3553" spans="1:6" hidden="1" outlineLevel="2" x14ac:dyDescent="0.25">
      <c r="A3553" s="196" t="s">
        <v>3226</v>
      </c>
      <c r="B3553" s="196" t="s">
        <v>3227</v>
      </c>
      <c r="C3553" s="197">
        <v>0</v>
      </c>
      <c r="D3553" s="197">
        <v>688</v>
      </c>
      <c r="F3553" s="15"/>
    </row>
    <row r="3554" spans="1:6" hidden="1" outlineLevel="2" x14ac:dyDescent="0.25">
      <c r="A3554" s="196" t="s">
        <v>6623</v>
      </c>
      <c r="B3554" s="196" t="s">
        <v>1470</v>
      </c>
      <c r="C3554" s="197">
        <v>0</v>
      </c>
      <c r="D3554" s="197">
        <v>720</v>
      </c>
      <c r="F3554" s="15"/>
    </row>
    <row r="3555" spans="1:6" hidden="1" outlineLevel="2" x14ac:dyDescent="0.25">
      <c r="A3555" s="196" t="s">
        <v>6624</v>
      </c>
      <c r="B3555" s="196" t="s">
        <v>1472</v>
      </c>
      <c r="C3555" s="197">
        <v>0</v>
      </c>
      <c r="D3555" s="197">
        <v>150</v>
      </c>
      <c r="F3555" s="15"/>
    </row>
    <row r="3556" spans="1:6" hidden="1" outlineLevel="2" x14ac:dyDescent="0.25">
      <c r="A3556" s="196" t="s">
        <v>6625</v>
      </c>
      <c r="B3556" s="196" t="s">
        <v>6626</v>
      </c>
      <c r="C3556" s="197">
        <v>0</v>
      </c>
      <c r="D3556" s="197">
        <v>50</v>
      </c>
      <c r="F3556" s="15"/>
    </row>
    <row r="3557" spans="1:6" hidden="1" outlineLevel="2" x14ac:dyDescent="0.25">
      <c r="A3557" s="196" t="s">
        <v>6627</v>
      </c>
      <c r="B3557" s="196" t="s">
        <v>6628</v>
      </c>
      <c r="C3557" s="198">
        <v>0</v>
      </c>
      <c r="D3557" s="198">
        <v>0</v>
      </c>
      <c r="F3557" s="15"/>
    </row>
    <row r="3558" spans="1:6" hidden="1" outlineLevel="2" x14ac:dyDescent="0.25">
      <c r="A3558" s="196" t="s">
        <v>6629</v>
      </c>
      <c r="B3558" s="196" t="s">
        <v>1482</v>
      </c>
      <c r="C3558" s="198">
        <v>0</v>
      </c>
      <c r="D3558" s="198">
        <v>0</v>
      </c>
      <c r="F3558" s="15"/>
    </row>
    <row r="3559" spans="1:6" hidden="1" outlineLevel="2" x14ac:dyDescent="0.25">
      <c r="A3559" s="196" t="s">
        <v>6630</v>
      </c>
      <c r="B3559" s="196" t="s">
        <v>6631</v>
      </c>
      <c r="C3559" s="198">
        <v>0</v>
      </c>
      <c r="D3559" s="198">
        <v>0</v>
      </c>
      <c r="F3559" s="15"/>
    </row>
    <row r="3560" spans="1:6" hidden="1" outlineLevel="2" x14ac:dyDescent="0.25">
      <c r="A3560" s="196" t="s">
        <v>6632</v>
      </c>
      <c r="B3560" s="196" t="s">
        <v>1486</v>
      </c>
      <c r="C3560" s="198">
        <v>0</v>
      </c>
      <c r="D3560" s="198">
        <v>0</v>
      </c>
      <c r="F3560" s="15"/>
    </row>
    <row r="3561" spans="1:6" hidden="1" outlineLevel="2" x14ac:dyDescent="0.25">
      <c r="A3561" s="196" t="s">
        <v>6633</v>
      </c>
      <c r="B3561" s="196" t="s">
        <v>1000</v>
      </c>
      <c r="C3561" s="197">
        <v>0</v>
      </c>
      <c r="D3561" s="197">
        <v>50</v>
      </c>
      <c r="F3561" s="15"/>
    </row>
    <row r="3562" spans="1:6" hidden="1" outlineLevel="2" x14ac:dyDescent="0.25">
      <c r="A3562" s="196" t="s">
        <v>3228</v>
      </c>
      <c r="B3562" s="196" t="s">
        <v>1496</v>
      </c>
      <c r="C3562" s="197">
        <v>0</v>
      </c>
      <c r="D3562" s="197">
        <v>4160</v>
      </c>
      <c r="F3562" s="15"/>
    </row>
    <row r="3563" spans="1:6" hidden="1" outlineLevel="2" x14ac:dyDescent="0.25">
      <c r="A3563" s="196" t="s">
        <v>6634</v>
      </c>
      <c r="B3563" s="196" t="s">
        <v>1498</v>
      </c>
      <c r="C3563" s="198">
        <v>0</v>
      </c>
      <c r="D3563" s="198">
        <v>0</v>
      </c>
      <c r="F3563" s="15"/>
    </row>
    <row r="3564" spans="1:6" hidden="1" outlineLevel="2" x14ac:dyDescent="0.25">
      <c r="A3564" s="196" t="s">
        <v>6635</v>
      </c>
      <c r="B3564" s="196" t="s">
        <v>1502</v>
      </c>
      <c r="C3564" s="197">
        <v>0</v>
      </c>
      <c r="D3564" s="197">
        <v>320</v>
      </c>
      <c r="F3564" s="15"/>
    </row>
    <row r="3565" spans="1:6" hidden="1" outlineLevel="2" x14ac:dyDescent="0.25">
      <c r="A3565" s="196" t="s">
        <v>6636</v>
      </c>
      <c r="B3565" s="196" t="s">
        <v>4481</v>
      </c>
      <c r="C3565" s="197">
        <v>0</v>
      </c>
      <c r="D3565" s="197">
        <v>150</v>
      </c>
      <c r="F3565" s="15"/>
    </row>
    <row r="3566" spans="1:6" hidden="1" outlineLevel="2" x14ac:dyDescent="0.25">
      <c r="A3566" s="196" t="s">
        <v>6637</v>
      </c>
      <c r="B3566" s="196" t="s">
        <v>4487</v>
      </c>
      <c r="C3566" s="197">
        <v>0</v>
      </c>
      <c r="D3566" s="197">
        <v>499</v>
      </c>
      <c r="F3566" s="15"/>
    </row>
    <row r="3567" spans="1:6" hidden="1" outlineLevel="2" x14ac:dyDescent="0.25">
      <c r="A3567" s="196" t="s">
        <v>6638</v>
      </c>
      <c r="B3567" s="196" t="s">
        <v>6639</v>
      </c>
      <c r="C3567" s="198">
        <v>0</v>
      </c>
      <c r="D3567" s="198">
        <v>0</v>
      </c>
      <c r="F3567" s="15"/>
    </row>
    <row r="3568" spans="1:6" hidden="1" outlineLevel="2" x14ac:dyDescent="0.25">
      <c r="A3568" s="196" t="s">
        <v>3229</v>
      </c>
      <c r="B3568" s="196" t="s">
        <v>1520</v>
      </c>
      <c r="C3568" s="197">
        <v>0</v>
      </c>
      <c r="D3568" s="197">
        <v>150</v>
      </c>
      <c r="F3568" s="15"/>
    </row>
    <row r="3569" spans="1:6" hidden="1" outlineLevel="2" x14ac:dyDescent="0.25">
      <c r="A3569" s="196" t="s">
        <v>3230</v>
      </c>
      <c r="B3569" s="196" t="s">
        <v>1522</v>
      </c>
      <c r="C3569" s="198">
        <v>0</v>
      </c>
      <c r="D3569" s="198">
        <v>0</v>
      </c>
      <c r="F3569" s="15"/>
    </row>
    <row r="3570" spans="1:6" hidden="1" outlineLevel="2" x14ac:dyDescent="0.25">
      <c r="A3570" s="196" t="s">
        <v>6640</v>
      </c>
      <c r="B3570" s="196" t="s">
        <v>4495</v>
      </c>
      <c r="C3570" s="197">
        <v>0</v>
      </c>
      <c r="D3570" s="197">
        <v>11360</v>
      </c>
      <c r="F3570" s="15"/>
    </row>
    <row r="3571" spans="1:6" hidden="1" outlineLevel="2" x14ac:dyDescent="0.25">
      <c r="A3571" s="196" t="s">
        <v>6641</v>
      </c>
      <c r="B3571" s="196" t="s">
        <v>4497</v>
      </c>
      <c r="C3571" s="198">
        <v>0</v>
      </c>
      <c r="D3571" s="198">
        <v>0</v>
      </c>
      <c r="F3571" s="15"/>
    </row>
    <row r="3572" spans="1:6" hidden="1" outlineLevel="2" x14ac:dyDescent="0.25">
      <c r="A3572" s="196" t="s">
        <v>3231</v>
      </c>
      <c r="B3572" s="196" t="s">
        <v>1532</v>
      </c>
      <c r="C3572" s="197">
        <v>0</v>
      </c>
      <c r="D3572" s="197">
        <v>298.8</v>
      </c>
      <c r="F3572" s="15"/>
    </row>
    <row r="3573" spans="1:6" hidden="1" outlineLevel="2" x14ac:dyDescent="0.25">
      <c r="A3573" s="196" t="s">
        <v>3232</v>
      </c>
      <c r="B3573" s="196" t="s">
        <v>1534</v>
      </c>
      <c r="C3573" s="198">
        <v>0</v>
      </c>
      <c r="D3573" s="198">
        <v>0</v>
      </c>
      <c r="F3573" s="15"/>
    </row>
    <row r="3574" spans="1:6" hidden="1" outlineLevel="2" x14ac:dyDescent="0.25">
      <c r="A3574" s="196" t="s">
        <v>6642</v>
      </c>
      <c r="B3574" s="196" t="s">
        <v>6643</v>
      </c>
      <c r="C3574" s="198">
        <v>0</v>
      </c>
      <c r="D3574" s="198">
        <v>0</v>
      </c>
      <c r="F3574" s="15"/>
    </row>
    <row r="3575" spans="1:6" hidden="1" outlineLevel="2" x14ac:dyDescent="0.25">
      <c r="A3575" s="196" t="s">
        <v>3233</v>
      </c>
      <c r="B3575" s="196" t="s">
        <v>1536</v>
      </c>
      <c r="C3575" s="198">
        <v>0</v>
      </c>
      <c r="D3575" s="198">
        <v>0</v>
      </c>
      <c r="F3575" s="15"/>
    </row>
    <row r="3576" spans="1:6" hidden="1" outlineLevel="2" x14ac:dyDescent="0.25">
      <c r="A3576" s="196" t="s">
        <v>6644</v>
      </c>
      <c r="B3576" s="196" t="s">
        <v>6645</v>
      </c>
      <c r="C3576" s="198">
        <v>0</v>
      </c>
      <c r="D3576" s="198">
        <v>0</v>
      </c>
      <c r="F3576" s="15"/>
    </row>
    <row r="3577" spans="1:6" hidden="1" outlineLevel="2" x14ac:dyDescent="0.25">
      <c r="A3577" s="196" t="s">
        <v>3234</v>
      </c>
      <c r="B3577" s="196" t="s">
        <v>1538</v>
      </c>
      <c r="C3577" s="197">
        <v>0</v>
      </c>
      <c r="D3577" s="197">
        <v>1800</v>
      </c>
      <c r="F3577" s="15"/>
    </row>
    <row r="3578" spans="1:6" hidden="1" outlineLevel="2" x14ac:dyDescent="0.25">
      <c r="A3578" s="196" t="s">
        <v>6646</v>
      </c>
      <c r="B3578" s="196" t="s">
        <v>6647</v>
      </c>
      <c r="C3578" s="198">
        <v>0</v>
      </c>
      <c r="D3578" s="198">
        <v>0</v>
      </c>
      <c r="F3578" s="15"/>
    </row>
    <row r="3579" spans="1:6" hidden="1" outlineLevel="2" x14ac:dyDescent="0.25">
      <c r="A3579" s="196" t="s">
        <v>3235</v>
      </c>
      <c r="B3579" s="196" t="s">
        <v>2167</v>
      </c>
      <c r="C3579" s="197">
        <v>0</v>
      </c>
      <c r="D3579" s="197">
        <v>4600</v>
      </c>
      <c r="F3579" s="15"/>
    </row>
    <row r="3580" spans="1:6" hidden="1" outlineLevel="2" x14ac:dyDescent="0.25">
      <c r="A3580" s="196" t="s">
        <v>3236</v>
      </c>
      <c r="B3580" s="196" t="s">
        <v>1540</v>
      </c>
      <c r="C3580" s="198">
        <v>0</v>
      </c>
      <c r="D3580" s="198">
        <v>0</v>
      </c>
      <c r="F3580" s="15"/>
    </row>
    <row r="3581" spans="1:6" hidden="1" outlineLevel="2" x14ac:dyDescent="0.25">
      <c r="A3581" s="196" t="s">
        <v>3237</v>
      </c>
      <c r="B3581" s="196" t="s">
        <v>1546</v>
      </c>
      <c r="C3581" s="198">
        <v>0</v>
      </c>
      <c r="D3581" s="198">
        <v>0</v>
      </c>
      <c r="F3581" s="15"/>
    </row>
    <row r="3582" spans="1:6" hidden="1" outlineLevel="2" x14ac:dyDescent="0.25">
      <c r="A3582" s="196" t="s">
        <v>6648</v>
      </c>
      <c r="B3582" s="196" t="s">
        <v>4504</v>
      </c>
      <c r="C3582" s="197">
        <v>0</v>
      </c>
      <c r="D3582" s="197">
        <v>200</v>
      </c>
      <c r="F3582" s="15"/>
    </row>
    <row r="3583" spans="1:6" hidden="1" outlineLevel="2" x14ac:dyDescent="0.25">
      <c r="A3583" s="196" t="s">
        <v>6649</v>
      </c>
      <c r="B3583" s="196" t="s">
        <v>2918</v>
      </c>
      <c r="C3583" s="198">
        <v>0</v>
      </c>
      <c r="D3583" s="198">
        <v>0</v>
      </c>
      <c r="F3583" s="15"/>
    </row>
    <row r="3584" spans="1:6" hidden="1" outlineLevel="2" x14ac:dyDescent="0.25">
      <c r="A3584" s="196" t="s">
        <v>6650</v>
      </c>
      <c r="B3584" s="196" t="s">
        <v>6651</v>
      </c>
      <c r="C3584" s="197">
        <v>0</v>
      </c>
      <c r="D3584" s="197">
        <v>80</v>
      </c>
      <c r="F3584" s="15"/>
    </row>
    <row r="3585" spans="1:6" hidden="1" outlineLevel="2" x14ac:dyDescent="0.25">
      <c r="A3585" s="196" t="s">
        <v>3238</v>
      </c>
      <c r="B3585" s="196" t="s">
        <v>1550</v>
      </c>
      <c r="C3585" s="197">
        <v>0</v>
      </c>
      <c r="D3585" s="197">
        <v>4640</v>
      </c>
      <c r="F3585" s="15"/>
    </row>
    <row r="3586" spans="1:6" hidden="1" outlineLevel="2" x14ac:dyDescent="0.25">
      <c r="A3586" s="196" t="s">
        <v>6652</v>
      </c>
      <c r="B3586" s="196" t="s">
        <v>6653</v>
      </c>
      <c r="C3586" s="198">
        <v>0</v>
      </c>
      <c r="D3586" s="198">
        <v>0</v>
      </c>
      <c r="F3586" s="15"/>
    </row>
    <row r="3587" spans="1:6" hidden="1" outlineLevel="2" x14ac:dyDescent="0.25">
      <c r="A3587" s="196" t="s">
        <v>6654</v>
      </c>
      <c r="B3587" s="196" t="s">
        <v>6655</v>
      </c>
      <c r="C3587" s="197">
        <v>0</v>
      </c>
      <c r="D3587" s="197">
        <v>150</v>
      </c>
      <c r="F3587" s="15"/>
    </row>
    <row r="3588" spans="1:6" hidden="1" outlineLevel="2" x14ac:dyDescent="0.25">
      <c r="A3588" s="196" t="s">
        <v>6656</v>
      </c>
      <c r="B3588" s="196" t="s">
        <v>1554</v>
      </c>
      <c r="C3588" s="197">
        <v>0</v>
      </c>
      <c r="D3588" s="197">
        <v>1180</v>
      </c>
      <c r="F3588" s="15"/>
    </row>
    <row r="3589" spans="1:6" hidden="1" outlineLevel="2" x14ac:dyDescent="0.25">
      <c r="A3589" s="196" t="s">
        <v>3239</v>
      </c>
      <c r="B3589" s="196" t="s">
        <v>1560</v>
      </c>
      <c r="C3589" s="197">
        <v>0</v>
      </c>
      <c r="D3589" s="197">
        <v>1116</v>
      </c>
      <c r="F3589" s="15"/>
    </row>
    <row r="3590" spans="1:6" hidden="1" outlineLevel="2" x14ac:dyDescent="0.25">
      <c r="A3590" s="196" t="s">
        <v>6657</v>
      </c>
      <c r="B3590" s="196" t="s">
        <v>1562</v>
      </c>
      <c r="C3590" s="197">
        <v>0</v>
      </c>
      <c r="D3590" s="197">
        <v>150</v>
      </c>
      <c r="F3590" s="15"/>
    </row>
    <row r="3591" spans="1:6" hidden="1" outlineLevel="2" x14ac:dyDescent="0.25">
      <c r="A3591" s="196" t="s">
        <v>6658</v>
      </c>
      <c r="B3591" s="196" t="s">
        <v>1566</v>
      </c>
      <c r="C3591" s="197">
        <v>0</v>
      </c>
      <c r="D3591" s="197">
        <v>150</v>
      </c>
      <c r="F3591" s="15"/>
    </row>
    <row r="3592" spans="1:6" hidden="1" outlineLevel="2" x14ac:dyDescent="0.25">
      <c r="A3592" s="196" t="s">
        <v>6659</v>
      </c>
      <c r="B3592" s="196" t="s">
        <v>1570</v>
      </c>
      <c r="C3592" s="197">
        <v>0</v>
      </c>
      <c r="D3592" s="197">
        <v>80</v>
      </c>
      <c r="F3592" s="15"/>
    </row>
    <row r="3593" spans="1:6" hidden="1" outlineLevel="2" x14ac:dyDescent="0.25">
      <c r="A3593" s="196" t="s">
        <v>6660</v>
      </c>
      <c r="B3593" s="196" t="s">
        <v>1574</v>
      </c>
      <c r="C3593" s="198">
        <v>0</v>
      </c>
      <c r="D3593" s="198">
        <v>0</v>
      </c>
      <c r="F3593" s="15"/>
    </row>
    <row r="3594" spans="1:6" hidden="1" outlineLevel="2" x14ac:dyDescent="0.25">
      <c r="A3594" s="196" t="s">
        <v>6661</v>
      </c>
      <c r="B3594" s="196" t="s">
        <v>4512</v>
      </c>
      <c r="C3594" s="197">
        <v>0</v>
      </c>
      <c r="D3594" s="197">
        <v>4320</v>
      </c>
      <c r="F3594" s="15"/>
    </row>
    <row r="3595" spans="1:6" hidden="1" outlineLevel="2" x14ac:dyDescent="0.25">
      <c r="A3595" s="196" t="s">
        <v>6662</v>
      </c>
      <c r="B3595" s="196" t="s">
        <v>6663</v>
      </c>
      <c r="C3595" s="198">
        <v>0</v>
      </c>
      <c r="D3595" s="198">
        <v>0</v>
      </c>
      <c r="F3595" s="15"/>
    </row>
    <row r="3596" spans="1:6" hidden="1" outlineLevel="2" x14ac:dyDescent="0.25">
      <c r="A3596" s="196" t="s">
        <v>3240</v>
      </c>
      <c r="B3596" s="196" t="s">
        <v>1578</v>
      </c>
      <c r="C3596" s="197">
        <v>0</v>
      </c>
      <c r="D3596" s="197">
        <v>840</v>
      </c>
      <c r="F3596" s="15"/>
    </row>
    <row r="3597" spans="1:6" hidden="1" outlineLevel="2" x14ac:dyDescent="0.25">
      <c r="A3597" s="196" t="s">
        <v>6664</v>
      </c>
      <c r="B3597" s="196" t="s">
        <v>1592</v>
      </c>
      <c r="C3597" s="198">
        <v>0</v>
      </c>
      <c r="D3597" s="198">
        <v>0</v>
      </c>
      <c r="F3597" s="15"/>
    </row>
    <row r="3598" spans="1:6" hidden="1" outlineLevel="2" x14ac:dyDescent="0.25">
      <c r="A3598" s="196" t="s">
        <v>3241</v>
      </c>
      <c r="B3598" s="196" t="s">
        <v>1598</v>
      </c>
      <c r="C3598" s="198">
        <v>0</v>
      </c>
      <c r="D3598" s="198">
        <v>0</v>
      </c>
      <c r="F3598" s="15"/>
    </row>
    <row r="3599" spans="1:6" hidden="1" outlineLevel="2" x14ac:dyDescent="0.25">
      <c r="A3599" s="196" t="s">
        <v>6665</v>
      </c>
      <c r="B3599" s="196" t="s">
        <v>6666</v>
      </c>
      <c r="C3599" s="198">
        <v>0</v>
      </c>
      <c r="D3599" s="198">
        <v>0</v>
      </c>
      <c r="F3599" s="15"/>
    </row>
    <row r="3600" spans="1:6" hidden="1" outlineLevel="2" x14ac:dyDescent="0.25">
      <c r="A3600" s="196" t="s">
        <v>6667</v>
      </c>
      <c r="B3600" s="196" t="s">
        <v>1600</v>
      </c>
      <c r="C3600" s="197">
        <v>0</v>
      </c>
      <c r="D3600" s="197">
        <v>300</v>
      </c>
      <c r="F3600" s="15"/>
    </row>
    <row r="3601" spans="1:6" hidden="1" outlineLevel="2" x14ac:dyDescent="0.25">
      <c r="A3601" s="196" t="s">
        <v>3242</v>
      </c>
      <c r="B3601" s="196" t="s">
        <v>1602</v>
      </c>
      <c r="C3601" s="198">
        <v>0</v>
      </c>
      <c r="D3601" s="198">
        <v>0</v>
      </c>
      <c r="F3601" s="15"/>
    </row>
    <row r="3602" spans="1:6" hidden="1" outlineLevel="2" x14ac:dyDescent="0.25">
      <c r="A3602" s="196" t="s">
        <v>6668</v>
      </c>
      <c r="B3602" s="196" t="s">
        <v>1604</v>
      </c>
      <c r="C3602" s="197">
        <v>0</v>
      </c>
      <c r="D3602" s="197">
        <v>100</v>
      </c>
      <c r="F3602" s="15"/>
    </row>
    <row r="3603" spans="1:6" hidden="1" outlineLevel="2" x14ac:dyDescent="0.25">
      <c r="A3603" s="196" t="s">
        <v>6669</v>
      </c>
      <c r="B3603" s="196" t="s">
        <v>4524</v>
      </c>
      <c r="C3603" s="198">
        <v>0</v>
      </c>
      <c r="D3603" s="198">
        <v>0</v>
      </c>
      <c r="F3603" s="15"/>
    </row>
    <row r="3604" spans="1:6" hidden="1" outlineLevel="2" x14ac:dyDescent="0.25">
      <c r="A3604" s="196" t="s">
        <v>6670</v>
      </c>
      <c r="B3604" s="196" t="s">
        <v>1608</v>
      </c>
      <c r="C3604" s="197">
        <v>0</v>
      </c>
      <c r="D3604" s="197">
        <v>150</v>
      </c>
      <c r="F3604" s="15"/>
    </row>
    <row r="3605" spans="1:6" hidden="1" outlineLevel="2" x14ac:dyDescent="0.25">
      <c r="A3605" s="196" t="s">
        <v>3243</v>
      </c>
      <c r="B3605" s="196" t="s">
        <v>1610</v>
      </c>
      <c r="C3605" s="198">
        <v>0</v>
      </c>
      <c r="D3605" s="198">
        <v>0</v>
      </c>
      <c r="F3605" s="15"/>
    </row>
    <row r="3606" spans="1:6" hidden="1" outlineLevel="2" x14ac:dyDescent="0.25">
      <c r="A3606" s="196" t="s">
        <v>3244</v>
      </c>
      <c r="B3606" s="196" t="s">
        <v>1612</v>
      </c>
      <c r="C3606" s="197">
        <v>0</v>
      </c>
      <c r="D3606" s="197">
        <v>150</v>
      </c>
      <c r="F3606" s="15"/>
    </row>
    <row r="3607" spans="1:6" hidden="1" outlineLevel="2" x14ac:dyDescent="0.25">
      <c r="A3607" s="196" t="s">
        <v>6671</v>
      </c>
      <c r="B3607" s="196" t="s">
        <v>6672</v>
      </c>
      <c r="C3607" s="197">
        <v>0</v>
      </c>
      <c r="D3607" s="197">
        <v>150</v>
      </c>
      <c r="F3607" s="15"/>
    </row>
    <row r="3608" spans="1:6" hidden="1" outlineLevel="2" x14ac:dyDescent="0.25">
      <c r="A3608" s="196" t="s">
        <v>6673</v>
      </c>
      <c r="B3608" s="196" t="s">
        <v>1614</v>
      </c>
      <c r="C3608" s="198">
        <v>0</v>
      </c>
      <c r="D3608" s="198">
        <v>0</v>
      </c>
      <c r="F3608" s="15"/>
    </row>
    <row r="3609" spans="1:6" hidden="1" outlineLevel="2" x14ac:dyDescent="0.25">
      <c r="A3609" s="196" t="s">
        <v>3245</v>
      </c>
      <c r="B3609" s="196" t="s">
        <v>1616</v>
      </c>
      <c r="C3609" s="198">
        <v>0</v>
      </c>
      <c r="D3609" s="198">
        <v>0</v>
      </c>
      <c r="F3609" s="15"/>
    </row>
    <row r="3610" spans="1:6" hidden="1" outlineLevel="2" x14ac:dyDescent="0.25">
      <c r="A3610" s="196" t="s">
        <v>6674</v>
      </c>
      <c r="B3610" s="196" t="s">
        <v>1618</v>
      </c>
      <c r="C3610" s="198">
        <v>0</v>
      </c>
      <c r="D3610" s="198">
        <v>0</v>
      </c>
      <c r="F3610" s="15"/>
    </row>
    <row r="3611" spans="1:6" hidden="1" outlineLevel="2" x14ac:dyDescent="0.25">
      <c r="A3611" s="196" t="s">
        <v>3246</v>
      </c>
      <c r="B3611" s="196" t="s">
        <v>1622</v>
      </c>
      <c r="C3611" s="197">
        <v>0</v>
      </c>
      <c r="D3611" s="197">
        <v>320</v>
      </c>
      <c r="F3611" s="15"/>
    </row>
    <row r="3612" spans="1:6" hidden="1" outlineLevel="2" x14ac:dyDescent="0.25">
      <c r="A3612" s="196" t="s">
        <v>3247</v>
      </c>
      <c r="B3612" s="196" t="s">
        <v>1624</v>
      </c>
      <c r="C3612" s="197">
        <v>0</v>
      </c>
      <c r="D3612" s="197">
        <v>546</v>
      </c>
      <c r="F3612" s="15"/>
    </row>
    <row r="3613" spans="1:6" hidden="1" outlineLevel="2" x14ac:dyDescent="0.25">
      <c r="A3613" s="196" t="s">
        <v>6675</v>
      </c>
      <c r="B3613" s="196" t="s">
        <v>6676</v>
      </c>
      <c r="C3613" s="198">
        <v>0</v>
      </c>
      <c r="D3613" s="198">
        <v>0</v>
      </c>
      <c r="F3613" s="15"/>
    </row>
    <row r="3614" spans="1:6" hidden="1" outlineLevel="2" x14ac:dyDescent="0.25">
      <c r="A3614" s="196" t="s">
        <v>3248</v>
      </c>
      <c r="B3614" s="196" t="s">
        <v>1626</v>
      </c>
      <c r="C3614" s="197">
        <v>0</v>
      </c>
      <c r="D3614" s="197">
        <v>320</v>
      </c>
      <c r="F3614" s="15"/>
    </row>
    <row r="3615" spans="1:6" hidden="1" outlineLevel="2" x14ac:dyDescent="0.25">
      <c r="A3615" s="196" t="s">
        <v>6677</v>
      </c>
      <c r="B3615" s="196" t="s">
        <v>4528</v>
      </c>
      <c r="C3615" s="198">
        <v>0</v>
      </c>
      <c r="D3615" s="198">
        <v>0</v>
      </c>
      <c r="F3615" s="15"/>
    </row>
    <row r="3616" spans="1:6" hidden="1" outlineLevel="2" x14ac:dyDescent="0.25">
      <c r="A3616" s="196" t="s">
        <v>6678</v>
      </c>
      <c r="B3616" s="196" t="s">
        <v>1628</v>
      </c>
      <c r="C3616" s="197">
        <v>0</v>
      </c>
      <c r="D3616" s="197">
        <v>2080</v>
      </c>
      <c r="F3616" s="15"/>
    </row>
    <row r="3617" spans="1:6" hidden="1" outlineLevel="2" x14ac:dyDescent="0.25">
      <c r="A3617" s="196" t="s">
        <v>3249</v>
      </c>
      <c r="B3617" s="196" t="s">
        <v>2209</v>
      </c>
      <c r="C3617" s="197">
        <v>0</v>
      </c>
      <c r="D3617" s="197">
        <v>320</v>
      </c>
      <c r="F3617" s="15"/>
    </row>
    <row r="3618" spans="1:6" hidden="1" outlineLevel="2" x14ac:dyDescent="0.25">
      <c r="A3618" s="196" t="s">
        <v>6679</v>
      </c>
      <c r="B3618" s="196" t="s">
        <v>3537</v>
      </c>
      <c r="C3618" s="198">
        <v>0</v>
      </c>
      <c r="D3618" s="198">
        <v>0</v>
      </c>
      <c r="F3618" s="15"/>
    </row>
    <row r="3619" spans="1:6" hidden="1" outlineLevel="2" x14ac:dyDescent="0.25">
      <c r="A3619" s="196" t="s">
        <v>6680</v>
      </c>
      <c r="B3619" s="196" t="s">
        <v>6681</v>
      </c>
      <c r="C3619" s="197">
        <v>0</v>
      </c>
      <c r="D3619" s="197">
        <v>200</v>
      </c>
      <c r="F3619" s="15"/>
    </row>
    <row r="3620" spans="1:6" hidden="1" outlineLevel="2" x14ac:dyDescent="0.25">
      <c r="A3620" s="196" t="s">
        <v>6682</v>
      </c>
      <c r="B3620" s="196" t="s">
        <v>1634</v>
      </c>
      <c r="C3620" s="197">
        <v>0</v>
      </c>
      <c r="D3620" s="197">
        <v>194</v>
      </c>
      <c r="F3620" s="15"/>
    </row>
    <row r="3621" spans="1:6" hidden="1" outlineLevel="2" x14ac:dyDescent="0.25">
      <c r="A3621" s="196" t="s">
        <v>6683</v>
      </c>
      <c r="B3621" s="196" t="s">
        <v>1638</v>
      </c>
      <c r="C3621" s="197">
        <v>0</v>
      </c>
      <c r="D3621" s="197">
        <v>150</v>
      </c>
      <c r="F3621" s="15"/>
    </row>
    <row r="3622" spans="1:6" hidden="1" outlineLevel="2" x14ac:dyDescent="0.25">
      <c r="A3622" s="196" t="s">
        <v>6684</v>
      </c>
      <c r="B3622" s="196" t="s">
        <v>1640</v>
      </c>
      <c r="C3622" s="198">
        <v>0</v>
      </c>
      <c r="D3622" s="198">
        <v>0</v>
      </c>
      <c r="F3622" s="15"/>
    </row>
    <row r="3623" spans="1:6" hidden="1" outlineLevel="2" x14ac:dyDescent="0.25">
      <c r="A3623" s="196" t="s">
        <v>6685</v>
      </c>
      <c r="B3623" s="196" t="s">
        <v>1642</v>
      </c>
      <c r="C3623" s="197">
        <v>0</v>
      </c>
      <c r="D3623" s="197">
        <v>200</v>
      </c>
      <c r="F3623" s="15"/>
    </row>
    <row r="3624" spans="1:6" hidden="1" outlineLevel="2" x14ac:dyDescent="0.25">
      <c r="A3624" s="196" t="s">
        <v>3250</v>
      </c>
      <c r="B3624" s="196" t="s">
        <v>1644</v>
      </c>
      <c r="C3624" s="197">
        <v>0</v>
      </c>
      <c r="D3624" s="197">
        <v>160</v>
      </c>
      <c r="F3624" s="15"/>
    </row>
    <row r="3625" spans="1:6" hidden="1" outlineLevel="2" x14ac:dyDescent="0.25">
      <c r="A3625" s="196" t="s">
        <v>6686</v>
      </c>
      <c r="B3625" s="196" t="s">
        <v>6687</v>
      </c>
      <c r="C3625" s="197">
        <v>0</v>
      </c>
      <c r="D3625" s="197">
        <v>150</v>
      </c>
      <c r="F3625" s="15"/>
    </row>
    <row r="3626" spans="1:6" hidden="1" outlineLevel="1" x14ac:dyDescent="0.25">
      <c r="A3626" s="196" t="s">
        <v>3251</v>
      </c>
      <c r="B3626" s="196" t="s">
        <v>3252</v>
      </c>
      <c r="C3626" s="197">
        <v>0</v>
      </c>
      <c r="D3626" s="197">
        <v>87075.6</v>
      </c>
      <c r="F3626" s="15"/>
    </row>
    <row r="3627" spans="1:6" hidden="1" outlineLevel="2" x14ac:dyDescent="0.25">
      <c r="A3627" s="196" t="s">
        <v>6688</v>
      </c>
      <c r="B3627" s="196" t="s">
        <v>6397</v>
      </c>
      <c r="C3627" s="198">
        <v>0</v>
      </c>
      <c r="D3627" s="198">
        <v>0</v>
      </c>
      <c r="F3627" s="15"/>
    </row>
    <row r="3628" spans="1:6" hidden="1" outlineLevel="2" x14ac:dyDescent="0.25">
      <c r="A3628" s="196" t="s">
        <v>3253</v>
      </c>
      <c r="B3628" s="196" t="s">
        <v>1988</v>
      </c>
      <c r="C3628" s="197">
        <v>0</v>
      </c>
      <c r="D3628" s="197">
        <v>1500</v>
      </c>
      <c r="F3628" s="15"/>
    </row>
    <row r="3629" spans="1:6" hidden="1" outlineLevel="2" x14ac:dyDescent="0.25">
      <c r="A3629" s="196" t="s">
        <v>6689</v>
      </c>
      <c r="B3629" s="196" t="s">
        <v>886</v>
      </c>
      <c r="C3629" s="198">
        <v>0</v>
      </c>
      <c r="D3629" s="198">
        <v>0</v>
      </c>
      <c r="F3629" s="15"/>
    </row>
    <row r="3630" spans="1:6" hidden="1" outlineLevel="2" x14ac:dyDescent="0.25">
      <c r="A3630" s="196" t="s">
        <v>3254</v>
      </c>
      <c r="B3630" s="196" t="s">
        <v>1885</v>
      </c>
      <c r="C3630" s="198">
        <v>0</v>
      </c>
      <c r="D3630" s="198">
        <v>0</v>
      </c>
      <c r="F3630" s="15"/>
    </row>
    <row r="3631" spans="1:6" hidden="1" outlineLevel="2" x14ac:dyDescent="0.25">
      <c r="A3631" s="196" t="s">
        <v>6690</v>
      </c>
      <c r="B3631" s="196" t="s">
        <v>5312</v>
      </c>
      <c r="C3631" s="197">
        <v>0</v>
      </c>
      <c r="D3631" s="197">
        <v>6000</v>
      </c>
      <c r="F3631" s="15"/>
    </row>
    <row r="3632" spans="1:6" hidden="1" outlineLevel="2" x14ac:dyDescent="0.25">
      <c r="A3632" s="196" t="s">
        <v>6691</v>
      </c>
      <c r="B3632" s="196" t="s">
        <v>900</v>
      </c>
      <c r="C3632" s="198">
        <v>0</v>
      </c>
      <c r="D3632" s="198">
        <v>0</v>
      </c>
      <c r="F3632" s="15"/>
    </row>
    <row r="3633" spans="1:6" hidden="1" outlineLevel="2" x14ac:dyDescent="0.25">
      <c r="A3633" s="196" t="s">
        <v>3255</v>
      </c>
      <c r="B3633" s="196" t="s">
        <v>2437</v>
      </c>
      <c r="C3633" s="198">
        <v>0</v>
      </c>
      <c r="D3633" s="198">
        <v>0</v>
      </c>
      <c r="F3633" s="15"/>
    </row>
    <row r="3634" spans="1:6" hidden="1" outlineLevel="2" x14ac:dyDescent="0.25">
      <c r="A3634" s="196" t="s">
        <v>6692</v>
      </c>
      <c r="B3634" s="196" t="s">
        <v>6693</v>
      </c>
      <c r="C3634" s="197">
        <v>0</v>
      </c>
      <c r="D3634" s="197">
        <v>2000</v>
      </c>
      <c r="F3634" s="15"/>
    </row>
    <row r="3635" spans="1:6" hidden="1" outlineLevel="2" x14ac:dyDescent="0.25">
      <c r="A3635" s="196" t="s">
        <v>6694</v>
      </c>
      <c r="B3635" s="196" t="s">
        <v>930</v>
      </c>
      <c r="C3635" s="198">
        <v>0</v>
      </c>
      <c r="D3635" s="198">
        <v>0</v>
      </c>
      <c r="F3635" s="15"/>
    </row>
    <row r="3636" spans="1:6" hidden="1" outlineLevel="2" x14ac:dyDescent="0.25">
      <c r="A3636" s="196" t="s">
        <v>6695</v>
      </c>
      <c r="B3636" s="196" t="s">
        <v>938</v>
      </c>
      <c r="C3636" s="197">
        <v>0</v>
      </c>
      <c r="D3636" s="197">
        <v>900</v>
      </c>
      <c r="F3636" s="15"/>
    </row>
    <row r="3637" spans="1:6" hidden="1" outlineLevel="2" x14ac:dyDescent="0.25">
      <c r="A3637" s="196" t="s">
        <v>3256</v>
      </c>
      <c r="B3637" s="196" t="s">
        <v>3257</v>
      </c>
      <c r="C3637" s="198">
        <v>0</v>
      </c>
      <c r="D3637" s="198">
        <v>0</v>
      </c>
      <c r="F3637" s="15"/>
    </row>
    <row r="3638" spans="1:6" hidden="1" outlineLevel="2" x14ac:dyDescent="0.25">
      <c r="A3638" s="196" t="s">
        <v>6696</v>
      </c>
      <c r="B3638" s="196" t="s">
        <v>4145</v>
      </c>
      <c r="C3638" s="198">
        <v>0</v>
      </c>
      <c r="D3638" s="198">
        <v>0</v>
      </c>
      <c r="F3638" s="15"/>
    </row>
    <row r="3639" spans="1:6" hidden="1" outlineLevel="2" x14ac:dyDescent="0.25">
      <c r="A3639" s="196" t="s">
        <v>3258</v>
      </c>
      <c r="B3639" s="196" t="s">
        <v>3259</v>
      </c>
      <c r="C3639" s="197">
        <v>0</v>
      </c>
      <c r="D3639" s="197">
        <v>5000</v>
      </c>
      <c r="F3639" s="15"/>
    </row>
    <row r="3640" spans="1:6" hidden="1" outlineLevel="2" x14ac:dyDescent="0.25">
      <c r="A3640" s="196" t="s">
        <v>6697</v>
      </c>
      <c r="B3640" s="196" t="s">
        <v>2121</v>
      </c>
      <c r="C3640" s="197">
        <v>0</v>
      </c>
      <c r="D3640" s="197">
        <v>39.200000000000003</v>
      </c>
      <c r="F3640" s="15"/>
    </row>
    <row r="3641" spans="1:6" hidden="1" outlineLevel="2" x14ac:dyDescent="0.25">
      <c r="A3641" s="196" t="s">
        <v>3260</v>
      </c>
      <c r="B3641" s="196" t="s">
        <v>2948</v>
      </c>
      <c r="C3641" s="198">
        <v>0</v>
      </c>
      <c r="D3641" s="198">
        <v>0</v>
      </c>
      <c r="F3641" s="15"/>
    </row>
    <row r="3642" spans="1:6" hidden="1" outlineLevel="2" x14ac:dyDescent="0.25">
      <c r="A3642" s="196" t="s">
        <v>6698</v>
      </c>
      <c r="B3642" s="196" t="s">
        <v>4618</v>
      </c>
      <c r="C3642" s="198">
        <v>0</v>
      </c>
      <c r="D3642" s="198">
        <v>0</v>
      </c>
      <c r="F3642" s="15"/>
    </row>
    <row r="3643" spans="1:6" hidden="1" outlineLevel="2" x14ac:dyDescent="0.25">
      <c r="A3643" s="196" t="s">
        <v>3261</v>
      </c>
      <c r="B3643" s="196" t="s">
        <v>3262</v>
      </c>
      <c r="C3643" s="197">
        <v>0</v>
      </c>
      <c r="D3643" s="197">
        <v>6000</v>
      </c>
      <c r="F3643" s="15"/>
    </row>
    <row r="3644" spans="1:6" hidden="1" outlineLevel="2" x14ac:dyDescent="0.25">
      <c r="A3644" s="196" t="s">
        <v>6699</v>
      </c>
      <c r="B3644" s="196" t="s">
        <v>6143</v>
      </c>
      <c r="C3644" s="197">
        <v>0</v>
      </c>
      <c r="D3644" s="197">
        <v>15</v>
      </c>
      <c r="F3644" s="15"/>
    </row>
    <row r="3645" spans="1:6" hidden="1" outlineLevel="2" x14ac:dyDescent="0.25">
      <c r="A3645" s="196" t="s">
        <v>3263</v>
      </c>
      <c r="B3645" s="196" t="s">
        <v>3264</v>
      </c>
      <c r="C3645" s="197">
        <v>0</v>
      </c>
      <c r="D3645" s="197">
        <v>6000</v>
      </c>
      <c r="F3645" s="15"/>
    </row>
    <row r="3646" spans="1:6" hidden="1" outlineLevel="2" x14ac:dyDescent="0.25">
      <c r="A3646" s="196" t="s">
        <v>3265</v>
      </c>
      <c r="B3646" s="196" t="s">
        <v>3266</v>
      </c>
      <c r="C3646" s="198">
        <v>0</v>
      </c>
      <c r="D3646" s="198">
        <v>0</v>
      </c>
      <c r="F3646" s="15"/>
    </row>
    <row r="3647" spans="1:6" hidden="1" outlineLevel="2" x14ac:dyDescent="0.25">
      <c r="A3647" s="196" t="s">
        <v>6700</v>
      </c>
      <c r="B3647" s="196" t="s">
        <v>6701</v>
      </c>
      <c r="C3647" s="197">
        <v>0</v>
      </c>
      <c r="D3647" s="197">
        <v>15</v>
      </c>
      <c r="F3647" s="15"/>
    </row>
    <row r="3648" spans="1:6" hidden="1" outlineLevel="2" x14ac:dyDescent="0.25">
      <c r="A3648" s="196" t="s">
        <v>6702</v>
      </c>
      <c r="B3648" s="196" t="s">
        <v>6179</v>
      </c>
      <c r="C3648" s="198">
        <v>0</v>
      </c>
      <c r="D3648" s="198">
        <v>0</v>
      </c>
      <c r="F3648" s="15"/>
    </row>
    <row r="3649" spans="1:6" hidden="1" outlineLevel="2" x14ac:dyDescent="0.25">
      <c r="A3649" s="196" t="s">
        <v>3267</v>
      </c>
      <c r="B3649" s="196" t="s">
        <v>3268</v>
      </c>
      <c r="C3649" s="198">
        <v>0</v>
      </c>
      <c r="D3649" s="198">
        <v>0</v>
      </c>
      <c r="F3649" s="15"/>
    </row>
    <row r="3650" spans="1:6" hidden="1" outlineLevel="2" x14ac:dyDescent="0.25">
      <c r="A3650" s="196" t="s">
        <v>6703</v>
      </c>
      <c r="B3650" s="196" t="s">
        <v>6704</v>
      </c>
      <c r="C3650" s="197">
        <v>0</v>
      </c>
      <c r="D3650" s="197">
        <v>6000</v>
      </c>
      <c r="F3650" s="15"/>
    </row>
    <row r="3651" spans="1:6" hidden="1" outlineLevel="2" x14ac:dyDescent="0.25">
      <c r="A3651" s="196" t="s">
        <v>6705</v>
      </c>
      <c r="B3651" s="196" t="s">
        <v>6706</v>
      </c>
      <c r="C3651" s="197">
        <v>0</v>
      </c>
      <c r="D3651" s="197">
        <v>6000</v>
      </c>
      <c r="F3651" s="15"/>
    </row>
    <row r="3652" spans="1:6" hidden="1" outlineLevel="2" x14ac:dyDescent="0.25">
      <c r="A3652" s="196" t="s">
        <v>6707</v>
      </c>
      <c r="B3652" s="196" t="s">
        <v>4349</v>
      </c>
      <c r="C3652" s="197">
        <v>0</v>
      </c>
      <c r="D3652" s="197">
        <v>10.3</v>
      </c>
      <c r="F3652" s="15"/>
    </row>
    <row r="3653" spans="1:6" hidden="1" outlineLevel="2" x14ac:dyDescent="0.25">
      <c r="A3653" s="196" t="s">
        <v>3269</v>
      </c>
      <c r="B3653" s="196" t="s">
        <v>3270</v>
      </c>
      <c r="C3653" s="197">
        <v>0</v>
      </c>
      <c r="D3653" s="197">
        <v>6000</v>
      </c>
      <c r="F3653" s="15"/>
    </row>
    <row r="3654" spans="1:6" hidden="1" outlineLevel="2" x14ac:dyDescent="0.25">
      <c r="A3654" s="196" t="s">
        <v>6708</v>
      </c>
      <c r="B3654" s="196" t="s">
        <v>6709</v>
      </c>
      <c r="C3654" s="198">
        <v>0</v>
      </c>
      <c r="D3654" s="198">
        <v>0</v>
      </c>
      <c r="F3654" s="15"/>
    </row>
    <row r="3655" spans="1:6" hidden="1" outlineLevel="2" x14ac:dyDescent="0.25">
      <c r="A3655" s="196" t="s">
        <v>3271</v>
      </c>
      <c r="B3655" s="196" t="s">
        <v>2877</v>
      </c>
      <c r="C3655" s="197">
        <v>0</v>
      </c>
      <c r="D3655" s="197">
        <v>6000</v>
      </c>
      <c r="F3655" s="15"/>
    </row>
    <row r="3656" spans="1:6" hidden="1" outlineLevel="2" x14ac:dyDescent="0.25">
      <c r="A3656" s="196" t="s">
        <v>6710</v>
      </c>
      <c r="B3656" s="196" t="s">
        <v>6206</v>
      </c>
      <c r="C3656" s="197">
        <v>0</v>
      </c>
      <c r="D3656" s="197">
        <v>31</v>
      </c>
      <c r="F3656" s="15"/>
    </row>
    <row r="3657" spans="1:6" hidden="1" outlineLevel="2" x14ac:dyDescent="0.25">
      <c r="A3657" s="196" t="s">
        <v>6711</v>
      </c>
      <c r="B3657" s="196" t="s">
        <v>6712</v>
      </c>
      <c r="C3657" s="197">
        <v>0</v>
      </c>
      <c r="D3657" s="197">
        <v>1500</v>
      </c>
      <c r="F3657" s="15"/>
    </row>
    <row r="3658" spans="1:6" hidden="1" outlineLevel="2" x14ac:dyDescent="0.25">
      <c r="A3658" s="196" t="s">
        <v>3272</v>
      </c>
      <c r="B3658" s="196" t="s">
        <v>3273</v>
      </c>
      <c r="C3658" s="198">
        <v>0</v>
      </c>
      <c r="D3658" s="198">
        <v>0</v>
      </c>
      <c r="F3658" s="15"/>
    </row>
    <row r="3659" spans="1:6" hidden="1" outlineLevel="2" x14ac:dyDescent="0.25">
      <c r="A3659" s="196" t="s">
        <v>3274</v>
      </c>
      <c r="B3659" s="196" t="s">
        <v>3275</v>
      </c>
      <c r="C3659" s="197">
        <v>0</v>
      </c>
      <c r="D3659" s="197">
        <v>6000</v>
      </c>
      <c r="F3659" s="15"/>
    </row>
    <row r="3660" spans="1:6" hidden="1" outlineLevel="2" x14ac:dyDescent="0.25">
      <c r="A3660" s="196" t="s">
        <v>3276</v>
      </c>
      <c r="B3660" s="196" t="s">
        <v>2990</v>
      </c>
      <c r="C3660" s="198">
        <v>0</v>
      </c>
      <c r="D3660" s="198">
        <v>0</v>
      </c>
      <c r="F3660" s="15"/>
    </row>
    <row r="3661" spans="1:6" hidden="1" outlineLevel="2" x14ac:dyDescent="0.25">
      <c r="A3661" s="196" t="s">
        <v>3277</v>
      </c>
      <c r="B3661" s="196" t="s">
        <v>3278</v>
      </c>
      <c r="C3661" s="197">
        <v>0</v>
      </c>
      <c r="D3661" s="197">
        <v>500</v>
      </c>
      <c r="F3661" s="15"/>
    </row>
    <row r="3662" spans="1:6" hidden="1" outlineLevel="2" x14ac:dyDescent="0.25">
      <c r="A3662" s="196" t="s">
        <v>6713</v>
      </c>
      <c r="B3662" s="196" t="s">
        <v>6383</v>
      </c>
      <c r="C3662" s="197">
        <v>0</v>
      </c>
      <c r="D3662" s="197">
        <v>2000</v>
      </c>
      <c r="F3662" s="15"/>
    </row>
    <row r="3663" spans="1:6" hidden="1" outlineLevel="2" x14ac:dyDescent="0.25">
      <c r="A3663" s="196" t="s">
        <v>6714</v>
      </c>
      <c r="B3663" s="196" t="s">
        <v>1558</v>
      </c>
      <c r="C3663" s="198">
        <v>0</v>
      </c>
      <c r="D3663" s="198">
        <v>0</v>
      </c>
      <c r="F3663" s="15"/>
    </row>
    <row r="3664" spans="1:6" hidden="1" outlineLevel="2" x14ac:dyDescent="0.25">
      <c r="A3664" s="196" t="s">
        <v>3279</v>
      </c>
      <c r="B3664" s="196" t="s">
        <v>3280</v>
      </c>
      <c r="C3664" s="198">
        <v>0</v>
      </c>
      <c r="D3664" s="198">
        <v>0</v>
      </c>
      <c r="F3664" s="15"/>
    </row>
    <row r="3665" spans="1:6" hidden="1" outlineLevel="2" x14ac:dyDescent="0.25">
      <c r="A3665" s="196" t="s">
        <v>6715</v>
      </c>
      <c r="B3665" s="196" t="s">
        <v>1092</v>
      </c>
      <c r="C3665" s="198">
        <v>0</v>
      </c>
      <c r="D3665" s="198">
        <v>0</v>
      </c>
      <c r="F3665" s="15"/>
    </row>
    <row r="3666" spans="1:6" hidden="1" outlineLevel="2" x14ac:dyDescent="0.25">
      <c r="A3666" s="196" t="s">
        <v>3281</v>
      </c>
      <c r="B3666" s="196" t="s">
        <v>3282</v>
      </c>
      <c r="C3666" s="197">
        <v>0</v>
      </c>
      <c r="D3666" s="197">
        <v>6000</v>
      </c>
      <c r="F3666" s="15"/>
    </row>
    <row r="3667" spans="1:6" hidden="1" outlineLevel="2" x14ac:dyDescent="0.25">
      <c r="A3667" s="196" t="s">
        <v>6716</v>
      </c>
      <c r="B3667" s="196" t="s">
        <v>6717</v>
      </c>
      <c r="C3667" s="197">
        <v>0</v>
      </c>
      <c r="D3667" s="197">
        <v>2500</v>
      </c>
      <c r="F3667" s="15"/>
    </row>
    <row r="3668" spans="1:6" hidden="1" outlineLevel="2" x14ac:dyDescent="0.25">
      <c r="A3668" s="196" t="s">
        <v>3283</v>
      </c>
      <c r="B3668" s="196" t="s">
        <v>3284</v>
      </c>
      <c r="C3668" s="198">
        <v>0</v>
      </c>
      <c r="D3668" s="198">
        <v>0</v>
      </c>
      <c r="F3668" s="15"/>
    </row>
    <row r="3669" spans="1:6" hidden="1" outlineLevel="2" x14ac:dyDescent="0.25">
      <c r="A3669" s="196" t="s">
        <v>3285</v>
      </c>
      <c r="B3669" s="196" t="s">
        <v>3048</v>
      </c>
      <c r="C3669" s="198">
        <v>0</v>
      </c>
      <c r="D3669" s="198">
        <v>0</v>
      </c>
      <c r="F3669" s="15"/>
    </row>
    <row r="3670" spans="1:6" hidden="1" outlineLevel="2" x14ac:dyDescent="0.25">
      <c r="A3670" s="196" t="s">
        <v>6718</v>
      </c>
      <c r="B3670" s="196" t="s">
        <v>6719</v>
      </c>
      <c r="C3670" s="197">
        <v>0</v>
      </c>
      <c r="D3670" s="197">
        <v>5000</v>
      </c>
      <c r="F3670" s="15"/>
    </row>
    <row r="3671" spans="1:6" hidden="1" outlineLevel="2" x14ac:dyDescent="0.25">
      <c r="A3671" s="196" t="s">
        <v>6720</v>
      </c>
      <c r="B3671" s="196" t="s">
        <v>2066</v>
      </c>
      <c r="C3671" s="197">
        <v>0</v>
      </c>
      <c r="D3671" s="197">
        <v>40.299999999999997</v>
      </c>
      <c r="F3671" s="15"/>
    </row>
    <row r="3672" spans="1:6" hidden="1" outlineLevel="2" x14ac:dyDescent="0.25">
      <c r="A3672" s="196" t="s">
        <v>6721</v>
      </c>
      <c r="B3672" s="196" t="s">
        <v>2205</v>
      </c>
      <c r="C3672" s="197">
        <v>0</v>
      </c>
      <c r="D3672" s="197">
        <v>24.8</v>
      </c>
      <c r="F3672" s="15"/>
    </row>
    <row r="3673" spans="1:6" hidden="1" outlineLevel="2" x14ac:dyDescent="0.25">
      <c r="A3673" s="196" t="s">
        <v>3286</v>
      </c>
      <c r="B3673" s="196" t="s">
        <v>3287</v>
      </c>
      <c r="C3673" s="197">
        <v>0</v>
      </c>
      <c r="D3673" s="197">
        <v>6000</v>
      </c>
      <c r="F3673" s="15"/>
    </row>
    <row r="3674" spans="1:6" hidden="1" outlineLevel="2" x14ac:dyDescent="0.25">
      <c r="A3674" s="196" t="s">
        <v>6722</v>
      </c>
      <c r="B3674" s="196" t="s">
        <v>6723</v>
      </c>
      <c r="C3674" s="197">
        <v>0</v>
      </c>
      <c r="D3674" s="197">
        <v>6000</v>
      </c>
      <c r="F3674" s="15"/>
    </row>
    <row r="3675" spans="1:6" hidden="1" outlineLevel="2" x14ac:dyDescent="0.25">
      <c r="A3675" s="196" t="s">
        <v>3288</v>
      </c>
      <c r="B3675" s="196" t="s">
        <v>3289</v>
      </c>
      <c r="C3675" s="198">
        <v>0</v>
      </c>
      <c r="D3675" s="198">
        <v>0</v>
      </c>
      <c r="F3675" s="15"/>
    </row>
    <row r="3676" spans="1:6" hidden="1" outlineLevel="1" x14ac:dyDescent="0.25">
      <c r="A3676" s="196" t="s">
        <v>3290</v>
      </c>
      <c r="B3676" s="196" t="s">
        <v>4549</v>
      </c>
      <c r="C3676" s="197">
        <v>0</v>
      </c>
      <c r="D3676" s="197">
        <v>122145.3</v>
      </c>
      <c r="F3676" s="15"/>
    </row>
    <row r="3677" spans="1:6" hidden="1" outlineLevel="2" x14ac:dyDescent="0.25">
      <c r="A3677" s="196" t="s">
        <v>6724</v>
      </c>
      <c r="B3677" s="196" t="s">
        <v>1982</v>
      </c>
      <c r="C3677" s="197">
        <v>0</v>
      </c>
      <c r="D3677" s="197">
        <v>14.6</v>
      </c>
      <c r="F3677" s="15"/>
    </row>
    <row r="3678" spans="1:6" hidden="1" outlineLevel="2" x14ac:dyDescent="0.25">
      <c r="A3678" s="196" t="s">
        <v>3291</v>
      </c>
      <c r="B3678" s="196" t="s">
        <v>1661</v>
      </c>
      <c r="C3678" s="197">
        <v>0</v>
      </c>
      <c r="D3678" s="197">
        <v>160</v>
      </c>
      <c r="F3678" s="15"/>
    </row>
    <row r="3679" spans="1:6" hidden="1" outlineLevel="2" x14ac:dyDescent="0.25">
      <c r="A3679" s="196" t="s">
        <v>6725</v>
      </c>
      <c r="B3679" s="196" t="s">
        <v>4552</v>
      </c>
      <c r="C3679" s="197">
        <v>0</v>
      </c>
      <c r="D3679" s="197">
        <v>300</v>
      </c>
      <c r="F3679" s="15"/>
    </row>
    <row r="3680" spans="1:6" hidden="1" outlineLevel="2" x14ac:dyDescent="0.25">
      <c r="A3680" s="196" t="s">
        <v>6726</v>
      </c>
      <c r="B3680" s="196" t="s">
        <v>4554</v>
      </c>
      <c r="C3680" s="197">
        <v>0</v>
      </c>
      <c r="D3680" s="197">
        <v>150</v>
      </c>
      <c r="F3680" s="15"/>
    </row>
    <row r="3681" spans="1:6" hidden="1" outlineLevel="2" x14ac:dyDescent="0.25">
      <c r="A3681" s="196" t="s">
        <v>6727</v>
      </c>
      <c r="B3681" s="196" t="s">
        <v>4116</v>
      </c>
      <c r="C3681" s="197">
        <v>0</v>
      </c>
      <c r="D3681" s="197">
        <v>5763</v>
      </c>
      <c r="F3681" s="15"/>
    </row>
    <row r="3682" spans="1:6" hidden="1" outlineLevel="2" x14ac:dyDescent="0.25">
      <c r="A3682" s="196" t="s">
        <v>6728</v>
      </c>
      <c r="B3682" s="196" t="s">
        <v>6729</v>
      </c>
      <c r="C3682" s="198">
        <v>0</v>
      </c>
      <c r="D3682" s="198">
        <v>0</v>
      </c>
      <c r="F3682" s="15"/>
    </row>
    <row r="3683" spans="1:6" hidden="1" outlineLevel="2" x14ac:dyDescent="0.25">
      <c r="A3683" s="196" t="s">
        <v>6730</v>
      </c>
      <c r="B3683" s="196" t="s">
        <v>4558</v>
      </c>
      <c r="C3683" s="197">
        <v>0</v>
      </c>
      <c r="D3683" s="197">
        <v>20100</v>
      </c>
      <c r="F3683" s="15"/>
    </row>
    <row r="3684" spans="1:6" hidden="1" outlineLevel="2" x14ac:dyDescent="0.25">
      <c r="A3684" s="196" t="s">
        <v>6731</v>
      </c>
      <c r="B3684" s="196" t="s">
        <v>1984</v>
      </c>
      <c r="C3684" s="197">
        <v>0</v>
      </c>
      <c r="D3684" s="197">
        <v>220</v>
      </c>
      <c r="F3684" s="15"/>
    </row>
    <row r="3685" spans="1:6" hidden="1" outlineLevel="2" x14ac:dyDescent="0.25">
      <c r="A3685" s="196" t="s">
        <v>6732</v>
      </c>
      <c r="B3685" s="196" t="s">
        <v>4561</v>
      </c>
      <c r="C3685" s="197">
        <v>0</v>
      </c>
      <c r="D3685" s="197">
        <v>0</v>
      </c>
      <c r="F3685" s="15"/>
    </row>
    <row r="3686" spans="1:6" hidden="1" outlineLevel="2" x14ac:dyDescent="0.25">
      <c r="A3686" s="196" t="s">
        <v>6733</v>
      </c>
      <c r="B3686" s="196" t="s">
        <v>1987</v>
      </c>
      <c r="C3686" s="197">
        <v>0</v>
      </c>
      <c r="D3686" s="197">
        <v>150</v>
      </c>
      <c r="F3686" s="15"/>
    </row>
    <row r="3687" spans="1:6" hidden="1" outlineLevel="2" x14ac:dyDescent="0.25">
      <c r="A3687" s="196" t="s">
        <v>6734</v>
      </c>
      <c r="B3687" s="196" t="s">
        <v>4566</v>
      </c>
      <c r="C3687" s="197">
        <v>0</v>
      </c>
      <c r="D3687" s="197">
        <v>460</v>
      </c>
      <c r="F3687" s="15"/>
    </row>
    <row r="3688" spans="1:6" hidden="1" outlineLevel="2" x14ac:dyDescent="0.25">
      <c r="A3688" s="196" t="s">
        <v>6735</v>
      </c>
      <c r="B3688" s="196" t="s">
        <v>4570</v>
      </c>
      <c r="C3688" s="198">
        <v>0</v>
      </c>
      <c r="D3688" s="198">
        <v>0</v>
      </c>
      <c r="F3688" s="15"/>
    </row>
    <row r="3689" spans="1:6" hidden="1" outlineLevel="2" x14ac:dyDescent="0.25">
      <c r="A3689" s="196" t="s">
        <v>3292</v>
      </c>
      <c r="B3689" s="196" t="s">
        <v>1672</v>
      </c>
      <c r="C3689" s="197">
        <v>0</v>
      </c>
      <c r="D3689" s="197">
        <v>26240</v>
      </c>
      <c r="F3689" s="15"/>
    </row>
    <row r="3690" spans="1:6" hidden="1" outlineLevel="2" x14ac:dyDescent="0.25">
      <c r="A3690" s="196" t="s">
        <v>6736</v>
      </c>
      <c r="B3690" s="196" t="s">
        <v>1990</v>
      </c>
      <c r="C3690" s="197">
        <v>0</v>
      </c>
      <c r="D3690" s="197">
        <v>820</v>
      </c>
      <c r="F3690" s="15"/>
    </row>
    <row r="3691" spans="1:6" hidden="1" outlineLevel="2" x14ac:dyDescent="0.25">
      <c r="A3691" s="196" t="s">
        <v>6737</v>
      </c>
      <c r="B3691" s="196" t="s">
        <v>6738</v>
      </c>
      <c r="C3691" s="198">
        <v>0</v>
      </c>
      <c r="D3691" s="198">
        <v>0</v>
      </c>
      <c r="F3691" s="15"/>
    </row>
    <row r="3692" spans="1:6" hidden="1" outlineLevel="2" x14ac:dyDescent="0.25">
      <c r="A3692" s="196" t="s">
        <v>6739</v>
      </c>
      <c r="B3692" s="196" t="s">
        <v>1674</v>
      </c>
      <c r="C3692" s="198">
        <v>0</v>
      </c>
      <c r="D3692" s="198">
        <v>0</v>
      </c>
      <c r="F3692" s="15"/>
    </row>
    <row r="3693" spans="1:6" hidden="1" outlineLevel="2" x14ac:dyDescent="0.25">
      <c r="A3693" s="196" t="s">
        <v>3293</v>
      </c>
      <c r="B3693" s="196" t="s">
        <v>1678</v>
      </c>
      <c r="C3693" s="197">
        <v>0</v>
      </c>
      <c r="D3693" s="197">
        <v>1920</v>
      </c>
      <c r="F3693" s="15"/>
    </row>
    <row r="3694" spans="1:6" hidden="1" outlineLevel="2" x14ac:dyDescent="0.25">
      <c r="A3694" s="196" t="s">
        <v>6740</v>
      </c>
      <c r="B3694" s="196" t="s">
        <v>1994</v>
      </c>
      <c r="C3694" s="197">
        <v>0</v>
      </c>
      <c r="D3694" s="197">
        <v>310</v>
      </c>
      <c r="F3694" s="15"/>
    </row>
    <row r="3695" spans="1:6" hidden="1" outlineLevel="2" x14ac:dyDescent="0.25">
      <c r="A3695" s="196" t="s">
        <v>3294</v>
      </c>
      <c r="B3695" s="196" t="s">
        <v>1680</v>
      </c>
      <c r="C3695" s="197">
        <v>0</v>
      </c>
      <c r="D3695" s="197">
        <v>120</v>
      </c>
      <c r="F3695" s="15"/>
    </row>
    <row r="3696" spans="1:6" hidden="1" outlineLevel="2" x14ac:dyDescent="0.25">
      <c r="A3696" s="196" t="s">
        <v>6741</v>
      </c>
      <c r="B3696" s="196" t="s">
        <v>1682</v>
      </c>
      <c r="C3696" s="197">
        <v>0</v>
      </c>
      <c r="D3696" s="197">
        <v>150</v>
      </c>
      <c r="F3696" s="15"/>
    </row>
    <row r="3697" spans="1:6" hidden="1" outlineLevel="2" x14ac:dyDescent="0.25">
      <c r="A3697" s="196" t="s">
        <v>6742</v>
      </c>
      <c r="B3697" s="196" t="s">
        <v>1996</v>
      </c>
      <c r="C3697" s="197">
        <v>0</v>
      </c>
      <c r="D3697" s="197">
        <v>150</v>
      </c>
      <c r="F3697" s="15"/>
    </row>
    <row r="3698" spans="1:6" hidden="1" outlineLevel="2" x14ac:dyDescent="0.25">
      <c r="A3698" s="196" t="s">
        <v>6743</v>
      </c>
      <c r="B3698" s="196" t="s">
        <v>1999</v>
      </c>
      <c r="C3698" s="197">
        <v>0</v>
      </c>
      <c r="D3698" s="197">
        <v>150</v>
      </c>
      <c r="F3698" s="15"/>
    </row>
    <row r="3699" spans="1:6" hidden="1" outlineLevel="2" x14ac:dyDescent="0.25">
      <c r="A3699" s="196" t="s">
        <v>6744</v>
      </c>
      <c r="B3699" s="196" t="s">
        <v>1690</v>
      </c>
      <c r="C3699" s="197">
        <v>0</v>
      </c>
      <c r="D3699" s="197">
        <v>1920</v>
      </c>
      <c r="F3699" s="15"/>
    </row>
    <row r="3700" spans="1:6" hidden="1" outlineLevel="2" x14ac:dyDescent="0.25">
      <c r="A3700" s="196" t="s">
        <v>3295</v>
      </c>
      <c r="B3700" s="196" t="s">
        <v>1692</v>
      </c>
      <c r="C3700" s="198">
        <v>0</v>
      </c>
      <c r="D3700" s="198">
        <v>0</v>
      </c>
      <c r="F3700" s="15"/>
    </row>
    <row r="3701" spans="1:6" hidden="1" outlineLevel="2" x14ac:dyDescent="0.25">
      <c r="A3701" s="196" t="s">
        <v>6745</v>
      </c>
      <c r="B3701" s="196" t="s">
        <v>6746</v>
      </c>
      <c r="C3701" s="198">
        <v>0</v>
      </c>
      <c r="D3701" s="198">
        <v>0</v>
      </c>
      <c r="F3701" s="15"/>
    </row>
    <row r="3702" spans="1:6" hidden="1" outlineLevel="2" x14ac:dyDescent="0.25">
      <c r="A3702" s="196" t="s">
        <v>6747</v>
      </c>
      <c r="B3702" s="196" t="s">
        <v>1694</v>
      </c>
      <c r="C3702" s="197">
        <v>0</v>
      </c>
      <c r="D3702" s="197">
        <v>160</v>
      </c>
      <c r="F3702" s="15"/>
    </row>
    <row r="3703" spans="1:6" hidden="1" outlineLevel="2" x14ac:dyDescent="0.25">
      <c r="A3703" s="196" t="s">
        <v>6748</v>
      </c>
      <c r="B3703" s="196" t="s">
        <v>1696</v>
      </c>
      <c r="C3703" s="197">
        <v>0</v>
      </c>
      <c r="D3703" s="197">
        <v>160</v>
      </c>
      <c r="F3703" s="15"/>
    </row>
    <row r="3704" spans="1:6" hidden="1" outlineLevel="2" x14ac:dyDescent="0.25">
      <c r="A3704" s="196" t="s">
        <v>6749</v>
      </c>
      <c r="B3704" s="196" t="s">
        <v>1698</v>
      </c>
      <c r="C3704" s="197">
        <v>0</v>
      </c>
      <c r="D3704" s="197">
        <v>160</v>
      </c>
      <c r="F3704" s="15"/>
    </row>
    <row r="3705" spans="1:6" hidden="1" outlineLevel="2" x14ac:dyDescent="0.25">
      <c r="A3705" s="196" t="s">
        <v>3296</v>
      </c>
      <c r="B3705" s="196" t="s">
        <v>1702</v>
      </c>
      <c r="C3705" s="197">
        <v>0</v>
      </c>
      <c r="D3705" s="197">
        <v>800</v>
      </c>
      <c r="F3705" s="15"/>
    </row>
    <row r="3706" spans="1:6" hidden="1" outlineLevel="2" x14ac:dyDescent="0.25">
      <c r="A3706" s="196" t="s">
        <v>3297</v>
      </c>
      <c r="B3706" s="196" t="s">
        <v>1706</v>
      </c>
      <c r="C3706" s="197">
        <v>0</v>
      </c>
      <c r="D3706" s="197">
        <v>300</v>
      </c>
      <c r="F3706" s="15"/>
    </row>
    <row r="3707" spans="1:6" hidden="1" outlineLevel="2" x14ac:dyDescent="0.25">
      <c r="A3707" s="196" t="s">
        <v>6750</v>
      </c>
      <c r="B3707" s="196" t="s">
        <v>2004</v>
      </c>
      <c r="C3707" s="197">
        <v>0</v>
      </c>
      <c r="D3707" s="197">
        <v>777</v>
      </c>
      <c r="F3707" s="15"/>
    </row>
    <row r="3708" spans="1:6" hidden="1" outlineLevel="2" x14ac:dyDescent="0.25">
      <c r="A3708" s="196" t="s">
        <v>6751</v>
      </c>
      <c r="B3708" s="196" t="s">
        <v>4609</v>
      </c>
      <c r="C3708" s="198">
        <v>0</v>
      </c>
      <c r="D3708" s="198">
        <v>0</v>
      </c>
      <c r="F3708" s="15"/>
    </row>
    <row r="3709" spans="1:6" hidden="1" outlineLevel="2" x14ac:dyDescent="0.25">
      <c r="A3709" s="196" t="s">
        <v>6752</v>
      </c>
      <c r="B3709" s="196" t="s">
        <v>1708</v>
      </c>
      <c r="C3709" s="198">
        <v>0</v>
      </c>
      <c r="D3709" s="198">
        <v>0</v>
      </c>
      <c r="F3709" s="15"/>
    </row>
    <row r="3710" spans="1:6" hidden="1" outlineLevel="2" x14ac:dyDescent="0.25">
      <c r="A3710" s="196" t="s">
        <v>6753</v>
      </c>
      <c r="B3710" s="196" t="s">
        <v>4613</v>
      </c>
      <c r="C3710" s="198">
        <v>0</v>
      </c>
      <c r="D3710" s="198">
        <v>0</v>
      </c>
      <c r="F3710" s="15"/>
    </row>
    <row r="3711" spans="1:6" hidden="1" outlineLevel="2" x14ac:dyDescent="0.25">
      <c r="A3711" s="196" t="s">
        <v>3298</v>
      </c>
      <c r="B3711" s="196" t="s">
        <v>1464</v>
      </c>
      <c r="C3711" s="198">
        <v>0</v>
      </c>
      <c r="D3711" s="198">
        <v>0</v>
      </c>
      <c r="F3711" s="15"/>
    </row>
    <row r="3712" spans="1:6" hidden="1" outlineLevel="2" x14ac:dyDescent="0.25">
      <c r="A3712" s="196" t="s">
        <v>6754</v>
      </c>
      <c r="B3712" s="196" t="s">
        <v>966</v>
      </c>
      <c r="C3712" s="197">
        <v>0</v>
      </c>
      <c r="D3712" s="197">
        <v>154</v>
      </c>
      <c r="F3712" s="15"/>
    </row>
    <row r="3713" spans="1:6" hidden="1" outlineLevel="2" x14ac:dyDescent="0.25">
      <c r="A3713" s="196" t="s">
        <v>6755</v>
      </c>
      <c r="B3713" s="196" t="s">
        <v>4620</v>
      </c>
      <c r="C3713" s="198">
        <v>0</v>
      </c>
      <c r="D3713" s="198">
        <v>0</v>
      </c>
      <c r="F3713" s="15"/>
    </row>
    <row r="3714" spans="1:6" hidden="1" outlineLevel="2" x14ac:dyDescent="0.25">
      <c r="A3714" s="196" t="s">
        <v>3299</v>
      </c>
      <c r="B3714" s="196" t="s">
        <v>2604</v>
      </c>
      <c r="C3714" s="197">
        <v>0</v>
      </c>
      <c r="D3714" s="197">
        <v>12000</v>
      </c>
      <c r="F3714" s="15"/>
    </row>
    <row r="3715" spans="1:6" hidden="1" outlineLevel="2" x14ac:dyDescent="0.25">
      <c r="A3715" s="196" t="s">
        <v>6756</v>
      </c>
      <c r="B3715" s="196" t="s">
        <v>2011</v>
      </c>
      <c r="C3715" s="197">
        <v>0</v>
      </c>
      <c r="D3715" s="197">
        <v>160</v>
      </c>
      <c r="F3715" s="15"/>
    </row>
    <row r="3716" spans="1:6" hidden="1" outlineLevel="2" x14ac:dyDescent="0.25">
      <c r="A3716" s="196" t="s">
        <v>6757</v>
      </c>
      <c r="B3716" s="196" t="s">
        <v>2012</v>
      </c>
      <c r="C3716" s="197">
        <v>0</v>
      </c>
      <c r="D3716" s="197">
        <v>150</v>
      </c>
      <c r="F3716" s="15"/>
    </row>
    <row r="3717" spans="1:6" hidden="1" outlineLevel="2" x14ac:dyDescent="0.25">
      <c r="A3717" s="196" t="s">
        <v>3300</v>
      </c>
      <c r="B3717" s="196" t="s">
        <v>1714</v>
      </c>
      <c r="C3717" s="198">
        <v>0</v>
      </c>
      <c r="D3717" s="198">
        <v>0</v>
      </c>
      <c r="F3717" s="15"/>
    </row>
    <row r="3718" spans="1:6" hidden="1" outlineLevel="2" x14ac:dyDescent="0.25">
      <c r="A3718" s="196" t="s">
        <v>6758</v>
      </c>
      <c r="B3718" s="196" t="s">
        <v>4632</v>
      </c>
      <c r="C3718" s="197">
        <v>0</v>
      </c>
      <c r="D3718" s="197">
        <v>320</v>
      </c>
      <c r="F3718" s="15"/>
    </row>
    <row r="3719" spans="1:6" hidden="1" outlineLevel="2" x14ac:dyDescent="0.25">
      <c r="A3719" s="196" t="s">
        <v>6759</v>
      </c>
      <c r="B3719" s="196" t="s">
        <v>1718</v>
      </c>
      <c r="C3719" s="197">
        <v>0</v>
      </c>
      <c r="D3719" s="197">
        <v>66.900000000000006</v>
      </c>
      <c r="F3719" s="15"/>
    </row>
    <row r="3720" spans="1:6" hidden="1" outlineLevel="2" x14ac:dyDescent="0.25">
      <c r="A3720" s="196" t="s">
        <v>6760</v>
      </c>
      <c r="B3720" s="196" t="s">
        <v>4634</v>
      </c>
      <c r="C3720" s="197">
        <v>0</v>
      </c>
      <c r="D3720" s="197">
        <v>500</v>
      </c>
      <c r="F3720" s="15"/>
    </row>
    <row r="3721" spans="1:6" hidden="1" outlineLevel="2" x14ac:dyDescent="0.25">
      <c r="A3721" s="196" t="s">
        <v>6761</v>
      </c>
      <c r="B3721" s="196" t="s">
        <v>1722</v>
      </c>
      <c r="C3721" s="198">
        <v>0</v>
      </c>
      <c r="D3721" s="198">
        <v>0</v>
      </c>
      <c r="F3721" s="15"/>
    </row>
    <row r="3722" spans="1:6" hidden="1" outlineLevel="2" x14ac:dyDescent="0.25">
      <c r="A3722" s="196" t="s">
        <v>6762</v>
      </c>
      <c r="B3722" s="196" t="s">
        <v>1724</v>
      </c>
      <c r="C3722" s="197">
        <v>0</v>
      </c>
      <c r="D3722" s="197">
        <v>160</v>
      </c>
      <c r="F3722" s="15"/>
    </row>
    <row r="3723" spans="1:6" hidden="1" outlineLevel="2" x14ac:dyDescent="0.25">
      <c r="A3723" s="196" t="s">
        <v>6763</v>
      </c>
      <c r="B3723" s="196" t="s">
        <v>2016</v>
      </c>
      <c r="C3723" s="197">
        <v>0</v>
      </c>
      <c r="D3723" s="197">
        <v>310</v>
      </c>
      <c r="F3723" s="15"/>
    </row>
    <row r="3724" spans="1:6" hidden="1" outlineLevel="2" x14ac:dyDescent="0.25">
      <c r="A3724" s="196" t="s">
        <v>6764</v>
      </c>
      <c r="B3724" s="196" t="s">
        <v>2018</v>
      </c>
      <c r="C3724" s="197">
        <v>0</v>
      </c>
      <c r="D3724" s="197">
        <v>420</v>
      </c>
      <c r="F3724" s="15"/>
    </row>
    <row r="3725" spans="1:6" hidden="1" outlineLevel="2" x14ac:dyDescent="0.25">
      <c r="A3725" s="196" t="s">
        <v>6765</v>
      </c>
      <c r="B3725" s="196" t="s">
        <v>1730</v>
      </c>
      <c r="C3725" s="198">
        <v>0</v>
      </c>
      <c r="D3725" s="198">
        <v>0</v>
      </c>
      <c r="F3725" s="15"/>
    </row>
    <row r="3726" spans="1:6" hidden="1" outlineLevel="2" x14ac:dyDescent="0.25">
      <c r="A3726" s="196" t="s">
        <v>6766</v>
      </c>
      <c r="B3726" s="196" t="s">
        <v>2019</v>
      </c>
      <c r="C3726" s="197">
        <v>0</v>
      </c>
      <c r="D3726" s="197">
        <v>150</v>
      </c>
      <c r="F3726" s="15"/>
    </row>
    <row r="3727" spans="1:6" hidden="1" outlineLevel="2" x14ac:dyDescent="0.25">
      <c r="A3727" s="196" t="s">
        <v>6767</v>
      </c>
      <c r="B3727" s="196" t="s">
        <v>4660</v>
      </c>
      <c r="C3727" s="198">
        <v>0</v>
      </c>
      <c r="D3727" s="198">
        <v>0</v>
      </c>
      <c r="F3727" s="15"/>
    </row>
    <row r="3728" spans="1:6" hidden="1" outlineLevel="2" x14ac:dyDescent="0.25">
      <c r="A3728" s="196" t="s">
        <v>6768</v>
      </c>
      <c r="B3728" s="196" t="s">
        <v>1732</v>
      </c>
      <c r="C3728" s="197">
        <v>0</v>
      </c>
      <c r="D3728" s="197">
        <v>449</v>
      </c>
      <c r="F3728" s="15"/>
    </row>
    <row r="3729" spans="1:6" hidden="1" outlineLevel="2" x14ac:dyDescent="0.25">
      <c r="A3729" s="196" t="s">
        <v>6769</v>
      </c>
      <c r="B3729" s="196" t="s">
        <v>2025</v>
      </c>
      <c r="C3729" s="197">
        <v>0</v>
      </c>
      <c r="D3729" s="197">
        <v>6600</v>
      </c>
      <c r="F3729" s="15"/>
    </row>
    <row r="3730" spans="1:6" hidden="1" outlineLevel="2" x14ac:dyDescent="0.25">
      <c r="A3730" s="196" t="s">
        <v>6770</v>
      </c>
      <c r="B3730" s="196" t="s">
        <v>1734</v>
      </c>
      <c r="C3730" s="198">
        <v>0</v>
      </c>
      <c r="D3730" s="198">
        <v>0</v>
      </c>
      <c r="F3730" s="15"/>
    </row>
    <row r="3731" spans="1:6" hidden="1" outlineLevel="2" x14ac:dyDescent="0.25">
      <c r="A3731" s="196" t="s">
        <v>6771</v>
      </c>
      <c r="B3731" s="196" t="s">
        <v>2028</v>
      </c>
      <c r="C3731" s="197">
        <v>0</v>
      </c>
      <c r="D3731" s="197">
        <v>1210</v>
      </c>
      <c r="F3731" s="15"/>
    </row>
    <row r="3732" spans="1:6" hidden="1" outlineLevel="2" x14ac:dyDescent="0.25">
      <c r="A3732" s="196" t="s">
        <v>3301</v>
      </c>
      <c r="B3732" s="196" t="s">
        <v>1740</v>
      </c>
      <c r="C3732" s="197">
        <v>0</v>
      </c>
      <c r="D3732" s="197">
        <v>1346</v>
      </c>
      <c r="F3732" s="15"/>
    </row>
    <row r="3733" spans="1:6" hidden="1" outlineLevel="2" x14ac:dyDescent="0.25">
      <c r="A3733" s="196" t="s">
        <v>3302</v>
      </c>
      <c r="B3733" s="196" t="s">
        <v>1744</v>
      </c>
      <c r="C3733" s="197">
        <v>0</v>
      </c>
      <c r="D3733" s="197">
        <v>1277</v>
      </c>
      <c r="F3733" s="15"/>
    </row>
    <row r="3734" spans="1:6" hidden="1" outlineLevel="2" x14ac:dyDescent="0.25">
      <c r="A3734" s="196" t="s">
        <v>6772</v>
      </c>
      <c r="B3734" s="196" t="s">
        <v>6773</v>
      </c>
      <c r="C3734" s="197">
        <v>0</v>
      </c>
      <c r="D3734" s="197">
        <v>150</v>
      </c>
      <c r="F3734" s="15"/>
    </row>
    <row r="3735" spans="1:6" hidden="1" outlineLevel="2" x14ac:dyDescent="0.25">
      <c r="A3735" s="196" t="s">
        <v>6774</v>
      </c>
      <c r="B3735" s="196" t="s">
        <v>1752</v>
      </c>
      <c r="C3735" s="197">
        <v>0</v>
      </c>
      <c r="D3735" s="197">
        <v>5856</v>
      </c>
      <c r="F3735" s="15"/>
    </row>
    <row r="3736" spans="1:6" hidden="1" outlineLevel="2" x14ac:dyDescent="0.25">
      <c r="A3736" s="196" t="s">
        <v>6775</v>
      </c>
      <c r="B3736" s="196" t="s">
        <v>4673</v>
      </c>
      <c r="C3736" s="198">
        <v>0</v>
      </c>
      <c r="D3736" s="198">
        <v>0</v>
      </c>
      <c r="F3736" s="15"/>
    </row>
    <row r="3737" spans="1:6" hidden="1" outlineLevel="2" x14ac:dyDescent="0.25">
      <c r="A3737" s="196" t="s">
        <v>6776</v>
      </c>
      <c r="B3737" s="196" t="s">
        <v>1754</v>
      </c>
      <c r="C3737" s="198">
        <v>0</v>
      </c>
      <c r="D3737" s="198">
        <v>0</v>
      </c>
      <c r="F3737" s="15"/>
    </row>
    <row r="3738" spans="1:6" hidden="1" outlineLevel="2" x14ac:dyDescent="0.25">
      <c r="A3738" s="196" t="s">
        <v>6777</v>
      </c>
      <c r="B3738" s="196" t="s">
        <v>2031</v>
      </c>
      <c r="C3738" s="197">
        <v>0</v>
      </c>
      <c r="D3738" s="197">
        <v>150</v>
      </c>
      <c r="F3738" s="15"/>
    </row>
    <row r="3739" spans="1:6" hidden="1" outlineLevel="2" x14ac:dyDescent="0.25">
      <c r="A3739" s="196" t="s">
        <v>6778</v>
      </c>
      <c r="B3739" s="196" t="s">
        <v>1759</v>
      </c>
      <c r="C3739" s="197">
        <v>0</v>
      </c>
      <c r="D3739" s="197">
        <v>2560</v>
      </c>
      <c r="F3739" s="15"/>
    </row>
    <row r="3740" spans="1:6" hidden="1" outlineLevel="2" x14ac:dyDescent="0.25">
      <c r="A3740" s="196" t="s">
        <v>6779</v>
      </c>
      <c r="B3740" s="196" t="s">
        <v>4679</v>
      </c>
      <c r="C3740" s="198">
        <v>0</v>
      </c>
      <c r="D3740" s="198">
        <v>0</v>
      </c>
      <c r="F3740" s="15"/>
    </row>
    <row r="3741" spans="1:6" hidden="1" outlineLevel="2" x14ac:dyDescent="0.25">
      <c r="A3741" s="196" t="s">
        <v>3303</v>
      </c>
      <c r="B3741" s="196" t="s">
        <v>3304</v>
      </c>
      <c r="C3741" s="198">
        <v>0</v>
      </c>
      <c r="D3741" s="198">
        <v>0</v>
      </c>
      <c r="F3741" s="15"/>
    </row>
    <row r="3742" spans="1:6" hidden="1" outlineLevel="2" x14ac:dyDescent="0.25">
      <c r="A3742" s="196" t="s">
        <v>6780</v>
      </c>
      <c r="B3742" s="196" t="s">
        <v>4685</v>
      </c>
      <c r="C3742" s="197">
        <v>0</v>
      </c>
      <c r="D3742" s="197">
        <v>500</v>
      </c>
      <c r="F3742" s="15"/>
    </row>
    <row r="3743" spans="1:6" hidden="1" outlineLevel="2" x14ac:dyDescent="0.25">
      <c r="A3743" s="196" t="s">
        <v>6781</v>
      </c>
      <c r="B3743" s="196" t="s">
        <v>1765</v>
      </c>
      <c r="C3743" s="197">
        <v>0</v>
      </c>
      <c r="D3743" s="197">
        <v>150</v>
      </c>
      <c r="F3743" s="15"/>
    </row>
    <row r="3744" spans="1:6" hidden="1" outlineLevel="2" x14ac:dyDescent="0.25">
      <c r="A3744" s="196" t="s">
        <v>6782</v>
      </c>
      <c r="B3744" s="196" t="s">
        <v>4687</v>
      </c>
      <c r="C3744" s="198">
        <v>0</v>
      </c>
      <c r="D3744" s="198">
        <v>0</v>
      </c>
      <c r="F3744" s="15"/>
    </row>
    <row r="3745" spans="1:6" hidden="1" outlineLevel="2" x14ac:dyDescent="0.25">
      <c r="A3745" s="196" t="s">
        <v>6783</v>
      </c>
      <c r="B3745" s="196" t="s">
        <v>2036</v>
      </c>
      <c r="C3745" s="197">
        <v>0</v>
      </c>
      <c r="D3745" s="197">
        <v>380</v>
      </c>
      <c r="F3745" s="15"/>
    </row>
    <row r="3746" spans="1:6" hidden="1" outlineLevel="2" x14ac:dyDescent="0.25">
      <c r="A3746" s="196" t="s">
        <v>3305</v>
      </c>
      <c r="B3746" s="196" t="s">
        <v>1771</v>
      </c>
      <c r="C3746" s="197">
        <v>0</v>
      </c>
      <c r="D3746" s="197">
        <v>320</v>
      </c>
      <c r="F3746" s="15"/>
    </row>
    <row r="3747" spans="1:6" hidden="1" outlineLevel="2" x14ac:dyDescent="0.25">
      <c r="A3747" s="196" t="s">
        <v>6784</v>
      </c>
      <c r="B3747" s="196" t="s">
        <v>1773</v>
      </c>
      <c r="C3747" s="198">
        <v>0</v>
      </c>
      <c r="D3747" s="198">
        <v>0</v>
      </c>
      <c r="F3747" s="15"/>
    </row>
    <row r="3748" spans="1:6" hidden="1" outlineLevel="2" x14ac:dyDescent="0.25">
      <c r="A3748" s="196" t="s">
        <v>6785</v>
      </c>
      <c r="B3748" s="196" t="s">
        <v>2037</v>
      </c>
      <c r="C3748" s="197">
        <v>0</v>
      </c>
      <c r="D3748" s="197">
        <v>150</v>
      </c>
      <c r="F3748" s="15"/>
    </row>
    <row r="3749" spans="1:6" hidden="1" outlineLevel="2" x14ac:dyDescent="0.25">
      <c r="A3749" s="196" t="s">
        <v>3306</v>
      </c>
      <c r="B3749" s="196" t="s">
        <v>1775</v>
      </c>
      <c r="C3749" s="197">
        <v>0</v>
      </c>
      <c r="D3749" s="197">
        <v>3447</v>
      </c>
      <c r="F3749" s="15"/>
    </row>
    <row r="3750" spans="1:6" hidden="1" outlineLevel="2" x14ac:dyDescent="0.25">
      <c r="A3750" s="196" t="s">
        <v>6786</v>
      </c>
      <c r="B3750" s="196" t="s">
        <v>2038</v>
      </c>
      <c r="C3750" s="197">
        <v>0</v>
      </c>
      <c r="D3750" s="197">
        <v>150</v>
      </c>
      <c r="F3750" s="15"/>
    </row>
    <row r="3751" spans="1:6" hidden="1" outlineLevel="2" x14ac:dyDescent="0.25">
      <c r="A3751" s="196" t="s">
        <v>6787</v>
      </c>
      <c r="B3751" s="196" t="s">
        <v>4703</v>
      </c>
      <c r="C3751" s="197">
        <v>0</v>
      </c>
      <c r="D3751" s="197">
        <v>22</v>
      </c>
      <c r="F3751" s="15"/>
    </row>
    <row r="3752" spans="1:6" hidden="1" outlineLevel="2" x14ac:dyDescent="0.25">
      <c r="A3752" s="196" t="s">
        <v>3307</v>
      </c>
      <c r="B3752" s="196" t="s">
        <v>1779</v>
      </c>
      <c r="C3752" s="198">
        <v>0</v>
      </c>
      <c r="D3752" s="198">
        <v>0</v>
      </c>
      <c r="F3752" s="15"/>
    </row>
    <row r="3753" spans="1:6" hidden="1" outlineLevel="2" x14ac:dyDescent="0.25">
      <c r="A3753" s="196" t="s">
        <v>6788</v>
      </c>
      <c r="B3753" s="196" t="s">
        <v>6789</v>
      </c>
      <c r="C3753" s="197">
        <v>0</v>
      </c>
      <c r="D3753" s="197">
        <v>180</v>
      </c>
      <c r="F3753" s="15"/>
    </row>
    <row r="3754" spans="1:6" hidden="1" outlineLevel="2" x14ac:dyDescent="0.25">
      <c r="A3754" s="196" t="s">
        <v>3308</v>
      </c>
      <c r="B3754" s="196" t="s">
        <v>3309</v>
      </c>
      <c r="C3754" s="198">
        <v>0</v>
      </c>
      <c r="D3754" s="198">
        <v>0</v>
      </c>
      <c r="F3754" s="15"/>
    </row>
    <row r="3755" spans="1:6" hidden="1" outlineLevel="2" x14ac:dyDescent="0.25">
      <c r="A3755" s="196" t="s">
        <v>6790</v>
      </c>
      <c r="B3755" s="196" t="s">
        <v>1785</v>
      </c>
      <c r="C3755" s="198">
        <v>0</v>
      </c>
      <c r="D3755" s="198">
        <v>0</v>
      </c>
      <c r="F3755" s="15"/>
    </row>
    <row r="3756" spans="1:6" hidden="1" outlineLevel="2" x14ac:dyDescent="0.25">
      <c r="A3756" s="196" t="s">
        <v>6791</v>
      </c>
      <c r="B3756" s="196" t="s">
        <v>3802</v>
      </c>
      <c r="C3756" s="197">
        <v>0</v>
      </c>
      <c r="D3756" s="197">
        <v>160</v>
      </c>
      <c r="F3756" s="15"/>
    </row>
    <row r="3757" spans="1:6" hidden="1" outlineLevel="2" x14ac:dyDescent="0.25">
      <c r="A3757" s="196" t="s">
        <v>6792</v>
      </c>
      <c r="B3757" s="196" t="s">
        <v>6793</v>
      </c>
      <c r="C3757" s="198">
        <v>0</v>
      </c>
      <c r="D3757" s="198">
        <v>0</v>
      </c>
      <c r="F3757" s="15"/>
    </row>
    <row r="3758" spans="1:6" hidden="1" outlineLevel="2" x14ac:dyDescent="0.25">
      <c r="A3758" s="196" t="s">
        <v>3310</v>
      </c>
      <c r="B3758" s="196" t="s">
        <v>1789</v>
      </c>
      <c r="C3758" s="197">
        <v>0</v>
      </c>
      <c r="D3758" s="197">
        <v>696</v>
      </c>
      <c r="F3758" s="15"/>
    </row>
    <row r="3759" spans="1:6" hidden="1" outlineLevel="2" x14ac:dyDescent="0.25">
      <c r="A3759" s="196" t="s">
        <v>6794</v>
      </c>
      <c r="B3759" s="196" t="s">
        <v>2043</v>
      </c>
      <c r="C3759" s="197">
        <v>0</v>
      </c>
      <c r="D3759" s="197">
        <v>320</v>
      </c>
      <c r="F3759" s="15"/>
    </row>
    <row r="3760" spans="1:6" hidden="1" outlineLevel="2" x14ac:dyDescent="0.25">
      <c r="A3760" s="196" t="s">
        <v>6795</v>
      </c>
      <c r="B3760" s="196" t="s">
        <v>2044</v>
      </c>
      <c r="C3760" s="197">
        <v>0</v>
      </c>
      <c r="D3760" s="197">
        <v>150</v>
      </c>
      <c r="F3760" s="15"/>
    </row>
    <row r="3761" spans="1:6" hidden="1" outlineLevel="2" x14ac:dyDescent="0.25">
      <c r="A3761" s="196" t="s">
        <v>6796</v>
      </c>
      <c r="B3761" s="196" t="s">
        <v>2045</v>
      </c>
      <c r="C3761" s="197">
        <v>0</v>
      </c>
      <c r="D3761" s="197">
        <v>150</v>
      </c>
      <c r="F3761" s="15"/>
    </row>
    <row r="3762" spans="1:6" hidden="1" outlineLevel="2" x14ac:dyDescent="0.25">
      <c r="A3762" s="196" t="s">
        <v>6797</v>
      </c>
      <c r="B3762" s="196" t="s">
        <v>4716</v>
      </c>
      <c r="C3762" s="198">
        <v>0</v>
      </c>
      <c r="D3762" s="198">
        <v>0</v>
      </c>
      <c r="F3762" s="15"/>
    </row>
    <row r="3763" spans="1:6" hidden="1" outlineLevel="2" x14ac:dyDescent="0.25">
      <c r="A3763" s="196" t="s">
        <v>6798</v>
      </c>
      <c r="B3763" s="196" t="s">
        <v>2046</v>
      </c>
      <c r="C3763" s="197">
        <v>0</v>
      </c>
      <c r="D3763" s="197">
        <v>200</v>
      </c>
      <c r="F3763" s="15"/>
    </row>
    <row r="3764" spans="1:6" hidden="1" outlineLevel="2" x14ac:dyDescent="0.25">
      <c r="A3764" s="196" t="s">
        <v>3311</v>
      </c>
      <c r="B3764" s="196" t="s">
        <v>1793</v>
      </c>
      <c r="C3764" s="198">
        <v>0</v>
      </c>
      <c r="D3764" s="198">
        <v>0</v>
      </c>
      <c r="F3764" s="15"/>
    </row>
    <row r="3765" spans="1:6" hidden="1" outlineLevel="2" x14ac:dyDescent="0.25">
      <c r="A3765" s="196" t="s">
        <v>3312</v>
      </c>
      <c r="B3765" s="196" t="s">
        <v>1550</v>
      </c>
      <c r="C3765" s="198">
        <v>0</v>
      </c>
      <c r="D3765" s="198">
        <v>0</v>
      </c>
      <c r="F3765" s="15"/>
    </row>
    <row r="3766" spans="1:6" hidden="1" outlineLevel="2" x14ac:dyDescent="0.25">
      <c r="A3766" s="196" t="s">
        <v>6799</v>
      </c>
      <c r="B3766" s="196" t="s">
        <v>2052</v>
      </c>
      <c r="C3766" s="197">
        <v>0</v>
      </c>
      <c r="D3766" s="197">
        <v>150</v>
      </c>
      <c r="F3766" s="15"/>
    </row>
    <row r="3767" spans="1:6" hidden="1" outlineLevel="2" x14ac:dyDescent="0.25">
      <c r="A3767" s="196" t="s">
        <v>3313</v>
      </c>
      <c r="B3767" s="196" t="s">
        <v>1797</v>
      </c>
      <c r="C3767" s="197">
        <v>0</v>
      </c>
      <c r="D3767" s="197">
        <v>320</v>
      </c>
      <c r="F3767" s="15"/>
    </row>
    <row r="3768" spans="1:6" hidden="1" outlineLevel="2" x14ac:dyDescent="0.25">
      <c r="A3768" s="196" t="s">
        <v>6800</v>
      </c>
      <c r="B3768" s="196" t="s">
        <v>1801</v>
      </c>
      <c r="C3768" s="197">
        <v>0</v>
      </c>
      <c r="D3768" s="197">
        <v>150</v>
      </c>
      <c r="F3768" s="15"/>
    </row>
    <row r="3769" spans="1:6" hidden="1" outlineLevel="2" x14ac:dyDescent="0.25">
      <c r="A3769" s="196" t="s">
        <v>6801</v>
      </c>
      <c r="B3769" s="196" t="s">
        <v>2055</v>
      </c>
      <c r="C3769" s="197">
        <v>0</v>
      </c>
      <c r="D3769" s="197">
        <v>300</v>
      </c>
      <c r="F3769" s="15"/>
    </row>
    <row r="3770" spans="1:6" hidden="1" outlineLevel="2" x14ac:dyDescent="0.25">
      <c r="A3770" s="196" t="s">
        <v>3314</v>
      </c>
      <c r="B3770" s="196" t="s">
        <v>1809</v>
      </c>
      <c r="C3770" s="197">
        <v>0</v>
      </c>
      <c r="D3770" s="197">
        <v>2820</v>
      </c>
      <c r="F3770" s="15"/>
    </row>
    <row r="3771" spans="1:6" hidden="1" outlineLevel="2" x14ac:dyDescent="0.25">
      <c r="A3771" s="196" t="s">
        <v>3315</v>
      </c>
      <c r="B3771" s="196" t="s">
        <v>1813</v>
      </c>
      <c r="C3771" s="198">
        <v>0</v>
      </c>
      <c r="D3771" s="198">
        <v>0</v>
      </c>
      <c r="F3771" s="15"/>
    </row>
    <row r="3772" spans="1:6" hidden="1" outlineLevel="2" x14ac:dyDescent="0.25">
      <c r="A3772" s="196" t="s">
        <v>6802</v>
      </c>
      <c r="B3772" s="196" t="s">
        <v>4739</v>
      </c>
      <c r="C3772" s="197">
        <v>0</v>
      </c>
      <c r="D3772" s="197">
        <v>150</v>
      </c>
      <c r="F3772" s="15"/>
    </row>
    <row r="3773" spans="1:6" hidden="1" outlineLevel="2" x14ac:dyDescent="0.25">
      <c r="A3773" s="196" t="s">
        <v>6803</v>
      </c>
      <c r="B3773" s="196" t="s">
        <v>2057</v>
      </c>
      <c r="C3773" s="197">
        <v>0</v>
      </c>
      <c r="D3773" s="197">
        <v>160</v>
      </c>
      <c r="F3773" s="15"/>
    </row>
    <row r="3774" spans="1:6" hidden="1" outlineLevel="2" x14ac:dyDescent="0.25">
      <c r="A3774" s="196" t="s">
        <v>3316</v>
      </c>
      <c r="B3774" s="196" t="s">
        <v>1817</v>
      </c>
      <c r="C3774" s="198">
        <v>0</v>
      </c>
      <c r="D3774" s="198">
        <v>0</v>
      </c>
      <c r="F3774" s="15"/>
    </row>
    <row r="3775" spans="1:6" hidden="1" outlineLevel="2" x14ac:dyDescent="0.25">
      <c r="A3775" s="196" t="s">
        <v>6804</v>
      </c>
      <c r="B3775" s="196" t="s">
        <v>2059</v>
      </c>
      <c r="C3775" s="197">
        <v>0</v>
      </c>
      <c r="D3775" s="197">
        <v>1907</v>
      </c>
      <c r="F3775" s="15"/>
    </row>
    <row r="3776" spans="1:6" hidden="1" outlineLevel="2" x14ac:dyDescent="0.25">
      <c r="A3776" s="196" t="s">
        <v>6805</v>
      </c>
      <c r="B3776" s="196" t="s">
        <v>2060</v>
      </c>
      <c r="C3776" s="197">
        <v>0</v>
      </c>
      <c r="D3776" s="197">
        <v>160</v>
      </c>
      <c r="F3776" s="15"/>
    </row>
    <row r="3777" spans="1:6" hidden="1" outlineLevel="2" x14ac:dyDescent="0.25">
      <c r="A3777" s="196" t="s">
        <v>6806</v>
      </c>
      <c r="B3777" s="196" t="s">
        <v>4750</v>
      </c>
      <c r="C3777" s="197">
        <v>0</v>
      </c>
      <c r="D3777" s="197">
        <v>150</v>
      </c>
      <c r="F3777" s="15"/>
    </row>
    <row r="3778" spans="1:6" hidden="1" outlineLevel="2" x14ac:dyDescent="0.25">
      <c r="A3778" s="196" t="s">
        <v>6807</v>
      </c>
      <c r="B3778" s="196" t="s">
        <v>1823</v>
      </c>
      <c r="C3778" s="198">
        <v>0</v>
      </c>
      <c r="D3778" s="198">
        <v>0</v>
      </c>
      <c r="F3778" s="15"/>
    </row>
    <row r="3779" spans="1:6" hidden="1" outlineLevel="2" x14ac:dyDescent="0.25">
      <c r="A3779" s="196" t="s">
        <v>6808</v>
      </c>
      <c r="B3779" s="196" t="s">
        <v>3541</v>
      </c>
      <c r="C3779" s="198">
        <v>0</v>
      </c>
      <c r="D3779" s="198">
        <v>0</v>
      </c>
      <c r="F3779" s="15"/>
    </row>
    <row r="3780" spans="1:6" hidden="1" outlineLevel="2" x14ac:dyDescent="0.25">
      <c r="A3780" s="196" t="s">
        <v>3317</v>
      </c>
      <c r="B3780" s="196" t="s">
        <v>1829</v>
      </c>
      <c r="C3780" s="197">
        <v>0</v>
      </c>
      <c r="D3780" s="197">
        <v>150</v>
      </c>
      <c r="F3780" s="15"/>
    </row>
    <row r="3781" spans="1:6" hidden="1" outlineLevel="2" x14ac:dyDescent="0.25">
      <c r="A3781" s="196" t="s">
        <v>6809</v>
      </c>
      <c r="B3781" s="196" t="s">
        <v>1831</v>
      </c>
      <c r="C3781" s="198">
        <v>0</v>
      </c>
      <c r="D3781" s="198">
        <v>0</v>
      </c>
      <c r="F3781" s="15"/>
    </row>
    <row r="3782" spans="1:6" hidden="1" outlineLevel="2" x14ac:dyDescent="0.25">
      <c r="A3782" s="196" t="s">
        <v>6810</v>
      </c>
      <c r="B3782" s="196" t="s">
        <v>2063</v>
      </c>
      <c r="C3782" s="197">
        <v>0</v>
      </c>
      <c r="D3782" s="197">
        <v>150</v>
      </c>
      <c r="F3782" s="15"/>
    </row>
    <row r="3783" spans="1:6" hidden="1" outlineLevel="2" x14ac:dyDescent="0.25">
      <c r="A3783" s="196" t="s">
        <v>6811</v>
      </c>
      <c r="B3783" s="196" t="s">
        <v>1843</v>
      </c>
      <c r="C3783" s="197">
        <v>0</v>
      </c>
      <c r="D3783" s="197">
        <v>160</v>
      </c>
      <c r="F3783" s="15"/>
    </row>
    <row r="3784" spans="1:6" hidden="1" outlineLevel="2" x14ac:dyDescent="0.25">
      <c r="A3784" s="196" t="s">
        <v>3318</v>
      </c>
      <c r="B3784" s="196" t="s">
        <v>1845</v>
      </c>
      <c r="C3784" s="197">
        <v>0</v>
      </c>
      <c r="D3784" s="197">
        <v>1049.2</v>
      </c>
      <c r="F3784" s="15"/>
    </row>
    <row r="3785" spans="1:6" hidden="1" outlineLevel="2" x14ac:dyDescent="0.25">
      <c r="A3785" s="196" t="s">
        <v>6812</v>
      </c>
      <c r="B3785" s="196" t="s">
        <v>2064</v>
      </c>
      <c r="C3785" s="197">
        <v>0</v>
      </c>
      <c r="D3785" s="197">
        <v>160</v>
      </c>
      <c r="F3785" s="15"/>
    </row>
    <row r="3786" spans="1:6" hidden="1" outlineLevel="2" x14ac:dyDescent="0.25">
      <c r="A3786" s="196" t="s">
        <v>6813</v>
      </c>
      <c r="B3786" s="196" t="s">
        <v>2065</v>
      </c>
      <c r="C3786" s="197">
        <v>0</v>
      </c>
      <c r="D3786" s="197">
        <v>2135</v>
      </c>
      <c r="F3786" s="15"/>
    </row>
    <row r="3787" spans="1:6" hidden="1" outlineLevel="2" x14ac:dyDescent="0.25">
      <c r="A3787" s="196" t="s">
        <v>6814</v>
      </c>
      <c r="B3787" s="196" t="s">
        <v>4767</v>
      </c>
      <c r="C3787" s="197">
        <v>0</v>
      </c>
      <c r="D3787" s="197">
        <v>660</v>
      </c>
      <c r="F3787" s="15"/>
    </row>
    <row r="3788" spans="1:6" hidden="1" outlineLevel="2" x14ac:dyDescent="0.25">
      <c r="A3788" s="196" t="s">
        <v>6815</v>
      </c>
      <c r="B3788" s="196" t="s">
        <v>2066</v>
      </c>
      <c r="C3788" s="197">
        <v>0</v>
      </c>
      <c r="D3788" s="197">
        <v>2415.6</v>
      </c>
      <c r="F3788" s="15"/>
    </row>
    <row r="3789" spans="1:6" hidden="1" outlineLevel="2" x14ac:dyDescent="0.25">
      <c r="A3789" s="196" t="s">
        <v>6816</v>
      </c>
      <c r="B3789" s="196" t="s">
        <v>2067</v>
      </c>
      <c r="C3789" s="197">
        <v>0</v>
      </c>
      <c r="D3789" s="197">
        <v>5760</v>
      </c>
      <c r="F3789" s="15"/>
    </row>
    <row r="3790" spans="1:6" hidden="1" outlineLevel="2" x14ac:dyDescent="0.25">
      <c r="A3790" s="196" t="s">
        <v>3319</v>
      </c>
      <c r="B3790" s="196" t="s">
        <v>2626</v>
      </c>
      <c r="C3790" s="197">
        <v>0</v>
      </c>
      <c r="D3790" s="197">
        <v>250</v>
      </c>
      <c r="F3790" s="15"/>
    </row>
    <row r="3791" spans="1:6" hidden="1" outlineLevel="2" x14ac:dyDescent="0.25">
      <c r="A3791" s="196" t="s">
        <v>3320</v>
      </c>
      <c r="B3791" s="196" t="s">
        <v>1630</v>
      </c>
      <c r="C3791" s="198">
        <v>0</v>
      </c>
      <c r="D3791" s="198">
        <v>0</v>
      </c>
      <c r="F3791" s="15"/>
    </row>
    <row r="3792" spans="1:6" hidden="1" outlineLevel="2" x14ac:dyDescent="0.25">
      <c r="A3792" s="196" t="s">
        <v>6817</v>
      </c>
      <c r="B3792" s="196" t="s">
        <v>2068</v>
      </c>
      <c r="C3792" s="197">
        <v>0</v>
      </c>
      <c r="D3792" s="197">
        <v>320</v>
      </c>
      <c r="F3792" s="15"/>
    </row>
    <row r="3793" spans="1:6" hidden="1" outlineLevel="2" x14ac:dyDescent="0.25">
      <c r="A3793" s="196" t="s">
        <v>6818</v>
      </c>
      <c r="B3793" s="196" t="s">
        <v>4775</v>
      </c>
      <c r="C3793" s="198">
        <v>0</v>
      </c>
      <c r="D3793" s="198">
        <v>0</v>
      </c>
      <c r="F3793" s="15"/>
    </row>
    <row r="3794" spans="1:6" hidden="1" outlineLevel="2" x14ac:dyDescent="0.25">
      <c r="A3794" s="196" t="s">
        <v>6819</v>
      </c>
      <c r="B3794" s="196" t="s">
        <v>1853</v>
      </c>
      <c r="C3794" s="198">
        <v>0</v>
      </c>
      <c r="D3794" s="198">
        <v>0</v>
      </c>
      <c r="F3794" s="15"/>
    </row>
    <row r="3795" spans="1:6" hidden="1" outlineLevel="2" x14ac:dyDescent="0.25">
      <c r="A3795" s="196" t="s">
        <v>6820</v>
      </c>
      <c r="B3795" s="196" t="s">
        <v>4778</v>
      </c>
      <c r="C3795" s="198">
        <v>0</v>
      </c>
      <c r="D3795" s="198">
        <v>0</v>
      </c>
      <c r="F3795" s="15"/>
    </row>
    <row r="3796" spans="1:6" hidden="1" outlineLevel="2" x14ac:dyDescent="0.25">
      <c r="A3796" s="196" t="s">
        <v>6821</v>
      </c>
      <c r="B3796" s="196" t="s">
        <v>2072</v>
      </c>
      <c r="C3796" s="197">
        <v>0</v>
      </c>
      <c r="D3796" s="197">
        <v>100</v>
      </c>
      <c r="F3796" s="15"/>
    </row>
    <row r="3797" spans="1:6" hidden="1" outlineLevel="2" x14ac:dyDescent="0.25">
      <c r="A3797" s="196" t="s">
        <v>6822</v>
      </c>
      <c r="B3797" s="196" t="s">
        <v>4784</v>
      </c>
      <c r="C3797" s="197">
        <v>0</v>
      </c>
      <c r="D3797" s="197">
        <v>150</v>
      </c>
      <c r="F3797" s="15"/>
    </row>
    <row r="3798" spans="1:6" hidden="1" outlineLevel="2" x14ac:dyDescent="0.25">
      <c r="A3798" s="196" t="s">
        <v>3321</v>
      </c>
      <c r="B3798" s="196" t="s">
        <v>1861</v>
      </c>
      <c r="C3798" s="198">
        <v>0</v>
      </c>
      <c r="D3798" s="198">
        <v>0</v>
      </c>
      <c r="F3798" s="15"/>
    </row>
    <row r="3799" spans="1:6" hidden="1" outlineLevel="1" x14ac:dyDescent="0.25">
      <c r="A3799" s="196" t="s">
        <v>3322</v>
      </c>
      <c r="B3799" s="196" t="s">
        <v>1863</v>
      </c>
      <c r="C3799" s="197">
        <v>0</v>
      </c>
      <c r="D3799" s="197">
        <v>73056.3</v>
      </c>
      <c r="F3799" s="15"/>
    </row>
    <row r="3800" spans="1:6" hidden="1" outlineLevel="2" x14ac:dyDescent="0.25">
      <c r="A3800" s="196" t="s">
        <v>6823</v>
      </c>
      <c r="B3800" s="196" t="s">
        <v>1865</v>
      </c>
      <c r="C3800" s="198">
        <v>0</v>
      </c>
      <c r="D3800" s="198">
        <v>0</v>
      </c>
      <c r="F3800" s="15"/>
    </row>
    <row r="3801" spans="1:6" hidden="1" outlineLevel="2" x14ac:dyDescent="0.25">
      <c r="A3801" s="196" t="s">
        <v>3323</v>
      </c>
      <c r="B3801" s="196" t="s">
        <v>1867</v>
      </c>
      <c r="C3801" s="197">
        <v>0</v>
      </c>
      <c r="D3801" s="197">
        <v>980</v>
      </c>
      <c r="F3801" s="15"/>
    </row>
    <row r="3802" spans="1:6" hidden="1" outlineLevel="2" x14ac:dyDescent="0.25">
      <c r="A3802" s="196" t="s">
        <v>6824</v>
      </c>
      <c r="B3802" s="196" t="s">
        <v>1871</v>
      </c>
      <c r="C3802" s="197">
        <v>0</v>
      </c>
      <c r="D3802" s="197">
        <v>100</v>
      </c>
      <c r="F3802" s="15"/>
    </row>
    <row r="3803" spans="1:6" hidden="1" outlineLevel="2" x14ac:dyDescent="0.25">
      <c r="A3803" s="196" t="s">
        <v>3324</v>
      </c>
      <c r="B3803" s="196" t="s">
        <v>2630</v>
      </c>
      <c r="C3803" s="197">
        <v>0</v>
      </c>
      <c r="D3803" s="197">
        <v>320</v>
      </c>
      <c r="F3803" s="15"/>
    </row>
    <row r="3804" spans="1:6" hidden="1" outlineLevel="2" x14ac:dyDescent="0.25">
      <c r="A3804" s="196" t="s">
        <v>3325</v>
      </c>
      <c r="B3804" s="196" t="s">
        <v>1873</v>
      </c>
      <c r="C3804" s="198">
        <v>0</v>
      </c>
      <c r="D3804" s="198">
        <v>0</v>
      </c>
      <c r="F3804" s="15"/>
    </row>
    <row r="3805" spans="1:6" hidden="1" outlineLevel="2" x14ac:dyDescent="0.25">
      <c r="A3805" s="196" t="s">
        <v>3326</v>
      </c>
      <c r="B3805" s="196" t="s">
        <v>1875</v>
      </c>
      <c r="C3805" s="198">
        <v>0</v>
      </c>
      <c r="D3805" s="198">
        <v>0</v>
      </c>
      <c r="F3805" s="15"/>
    </row>
    <row r="3806" spans="1:6" hidden="1" outlineLevel="2" x14ac:dyDescent="0.25">
      <c r="A3806" s="196" t="s">
        <v>6825</v>
      </c>
      <c r="B3806" s="196" t="s">
        <v>1877</v>
      </c>
      <c r="C3806" s="198">
        <v>0</v>
      </c>
      <c r="D3806" s="198">
        <v>0</v>
      </c>
      <c r="F3806" s="15"/>
    </row>
    <row r="3807" spans="1:6" hidden="1" outlineLevel="2" x14ac:dyDescent="0.25">
      <c r="A3807" s="196" t="s">
        <v>6826</v>
      </c>
      <c r="B3807" s="196" t="s">
        <v>1879</v>
      </c>
      <c r="C3807" s="197">
        <v>0</v>
      </c>
      <c r="D3807" s="197">
        <v>220</v>
      </c>
      <c r="F3807" s="15"/>
    </row>
    <row r="3808" spans="1:6" hidden="1" outlineLevel="2" x14ac:dyDescent="0.25">
      <c r="A3808" s="196" t="s">
        <v>6827</v>
      </c>
      <c r="B3808" s="196" t="s">
        <v>1881</v>
      </c>
      <c r="C3808" s="198">
        <v>0</v>
      </c>
      <c r="D3808" s="198">
        <v>0</v>
      </c>
      <c r="F3808" s="15"/>
    </row>
    <row r="3809" spans="1:6" hidden="1" outlineLevel="2" x14ac:dyDescent="0.25">
      <c r="A3809" s="196" t="s">
        <v>6828</v>
      </c>
      <c r="B3809" s="196" t="s">
        <v>4786</v>
      </c>
      <c r="C3809" s="197">
        <v>0</v>
      </c>
      <c r="D3809" s="197">
        <v>150</v>
      </c>
      <c r="F3809" s="15"/>
    </row>
    <row r="3810" spans="1:6" hidden="1" outlineLevel="2" x14ac:dyDescent="0.25">
      <c r="A3810" s="196" t="s">
        <v>3327</v>
      </c>
      <c r="B3810" s="196" t="s">
        <v>1883</v>
      </c>
      <c r="C3810" s="198">
        <v>0</v>
      </c>
      <c r="D3810" s="198">
        <v>0</v>
      </c>
      <c r="F3810" s="15"/>
    </row>
    <row r="3811" spans="1:6" hidden="1" outlineLevel="2" x14ac:dyDescent="0.25">
      <c r="A3811" s="196" t="s">
        <v>6829</v>
      </c>
      <c r="B3811" s="196" t="s">
        <v>1885</v>
      </c>
      <c r="C3811" s="198">
        <v>0</v>
      </c>
      <c r="D3811" s="198">
        <v>0</v>
      </c>
      <c r="F3811" s="15"/>
    </row>
    <row r="3812" spans="1:6" hidden="1" outlineLevel="2" x14ac:dyDescent="0.25">
      <c r="A3812" s="196" t="s">
        <v>3328</v>
      </c>
      <c r="B3812" s="196" t="s">
        <v>2635</v>
      </c>
      <c r="C3812" s="198">
        <v>0</v>
      </c>
      <c r="D3812" s="198">
        <v>0</v>
      </c>
      <c r="F3812" s="15"/>
    </row>
    <row r="3813" spans="1:6" hidden="1" outlineLevel="2" x14ac:dyDescent="0.25">
      <c r="A3813" s="196" t="s">
        <v>3329</v>
      </c>
      <c r="B3813" s="196" t="s">
        <v>1887</v>
      </c>
      <c r="C3813" s="197">
        <v>0</v>
      </c>
      <c r="D3813" s="197">
        <v>310</v>
      </c>
      <c r="F3813" s="15"/>
    </row>
    <row r="3814" spans="1:6" hidden="1" outlineLevel="2" x14ac:dyDescent="0.25">
      <c r="A3814" s="196" t="s">
        <v>6830</v>
      </c>
      <c r="B3814" s="196" t="s">
        <v>900</v>
      </c>
      <c r="C3814" s="198">
        <v>0</v>
      </c>
      <c r="D3814" s="198">
        <v>0</v>
      </c>
      <c r="F3814" s="15"/>
    </row>
    <row r="3815" spans="1:6" hidden="1" outlineLevel="2" x14ac:dyDescent="0.25">
      <c r="A3815" s="196" t="s">
        <v>6831</v>
      </c>
      <c r="B3815" s="196" t="s">
        <v>2427</v>
      </c>
      <c r="C3815" s="198">
        <v>0</v>
      </c>
      <c r="D3815" s="198">
        <v>0</v>
      </c>
      <c r="F3815" s="15"/>
    </row>
    <row r="3816" spans="1:6" hidden="1" outlineLevel="2" x14ac:dyDescent="0.25">
      <c r="A3816" s="196" t="s">
        <v>3330</v>
      </c>
      <c r="B3816" s="196" t="s">
        <v>2437</v>
      </c>
      <c r="C3816" s="198">
        <v>0</v>
      </c>
      <c r="D3816" s="198">
        <v>0</v>
      </c>
      <c r="F3816" s="15"/>
    </row>
    <row r="3817" spans="1:6" hidden="1" outlineLevel="2" x14ac:dyDescent="0.25">
      <c r="A3817" s="196" t="s">
        <v>3331</v>
      </c>
      <c r="B3817" s="196" t="s">
        <v>1889</v>
      </c>
      <c r="C3817" s="197">
        <v>0</v>
      </c>
      <c r="D3817" s="197">
        <v>143</v>
      </c>
      <c r="F3817" s="15"/>
    </row>
    <row r="3818" spans="1:6" hidden="1" outlineLevel="2" x14ac:dyDescent="0.25">
      <c r="A3818" s="196" t="s">
        <v>3332</v>
      </c>
      <c r="B3818" s="196" t="s">
        <v>1891</v>
      </c>
      <c r="C3818" s="197">
        <v>0</v>
      </c>
      <c r="D3818" s="197">
        <v>5073</v>
      </c>
      <c r="F3818" s="15"/>
    </row>
    <row r="3819" spans="1:6" hidden="1" outlineLevel="2" x14ac:dyDescent="0.25">
      <c r="A3819" s="196" t="s">
        <v>3333</v>
      </c>
      <c r="B3819" s="196" t="s">
        <v>1893</v>
      </c>
      <c r="C3819" s="197">
        <v>0</v>
      </c>
      <c r="D3819" s="197">
        <v>160</v>
      </c>
      <c r="F3819" s="15"/>
    </row>
    <row r="3820" spans="1:6" hidden="1" outlineLevel="2" x14ac:dyDescent="0.25">
      <c r="A3820" s="196" t="s">
        <v>3334</v>
      </c>
      <c r="B3820" s="196" t="s">
        <v>1895</v>
      </c>
      <c r="C3820" s="197">
        <v>0</v>
      </c>
      <c r="D3820" s="197">
        <v>80</v>
      </c>
      <c r="F3820" s="15"/>
    </row>
    <row r="3821" spans="1:6" hidden="1" outlineLevel="2" x14ac:dyDescent="0.25">
      <c r="A3821" s="196" t="s">
        <v>3335</v>
      </c>
      <c r="B3821" s="196" t="s">
        <v>1899</v>
      </c>
      <c r="C3821" s="198">
        <v>0</v>
      </c>
      <c r="D3821" s="198">
        <v>0</v>
      </c>
      <c r="F3821" s="15"/>
    </row>
    <row r="3822" spans="1:6" hidden="1" outlineLevel="2" x14ac:dyDescent="0.25">
      <c r="A3822" s="196" t="s">
        <v>6832</v>
      </c>
      <c r="B3822" s="196" t="s">
        <v>1901</v>
      </c>
      <c r="C3822" s="198">
        <v>0</v>
      </c>
      <c r="D3822" s="198">
        <v>0</v>
      </c>
      <c r="F3822" s="15"/>
    </row>
    <row r="3823" spans="1:6" hidden="1" outlineLevel="2" x14ac:dyDescent="0.25">
      <c r="A3823" s="196" t="s">
        <v>3336</v>
      </c>
      <c r="B3823" s="196" t="s">
        <v>1903</v>
      </c>
      <c r="C3823" s="197">
        <v>0</v>
      </c>
      <c r="D3823" s="197">
        <v>160</v>
      </c>
      <c r="F3823" s="15"/>
    </row>
    <row r="3824" spans="1:6" hidden="1" outlineLevel="2" x14ac:dyDescent="0.25">
      <c r="A3824" s="196" t="s">
        <v>3337</v>
      </c>
      <c r="B3824" s="196" t="s">
        <v>2645</v>
      </c>
      <c r="C3824" s="198">
        <v>0</v>
      </c>
      <c r="D3824" s="198">
        <v>0</v>
      </c>
      <c r="F3824" s="15"/>
    </row>
    <row r="3825" spans="1:6" hidden="1" outlineLevel="2" x14ac:dyDescent="0.25">
      <c r="A3825" s="196" t="s">
        <v>3338</v>
      </c>
      <c r="B3825" s="196" t="s">
        <v>2647</v>
      </c>
      <c r="C3825" s="198">
        <v>0</v>
      </c>
      <c r="D3825" s="198">
        <v>0</v>
      </c>
      <c r="F3825" s="15"/>
    </row>
    <row r="3826" spans="1:6" hidden="1" outlineLevel="2" x14ac:dyDescent="0.25">
      <c r="A3826" s="196" t="s">
        <v>3339</v>
      </c>
      <c r="B3826" s="196" t="s">
        <v>2649</v>
      </c>
      <c r="C3826" s="198">
        <v>0</v>
      </c>
      <c r="D3826" s="198">
        <v>0</v>
      </c>
      <c r="F3826" s="15"/>
    </row>
    <row r="3827" spans="1:6" hidden="1" outlineLevel="2" x14ac:dyDescent="0.25">
      <c r="A3827" s="196" t="s">
        <v>6833</v>
      </c>
      <c r="B3827" s="196" t="s">
        <v>4147</v>
      </c>
      <c r="C3827" s="198">
        <v>0</v>
      </c>
      <c r="D3827" s="198">
        <v>0</v>
      </c>
      <c r="F3827" s="15"/>
    </row>
    <row r="3828" spans="1:6" hidden="1" outlineLevel="2" x14ac:dyDescent="0.25">
      <c r="A3828" s="196" t="s">
        <v>6834</v>
      </c>
      <c r="B3828" s="196" t="s">
        <v>5968</v>
      </c>
      <c r="C3828" s="198">
        <v>0</v>
      </c>
      <c r="D3828" s="198">
        <v>0</v>
      </c>
      <c r="F3828" s="15"/>
    </row>
    <row r="3829" spans="1:6" hidden="1" outlineLevel="2" x14ac:dyDescent="0.25">
      <c r="A3829" s="196" t="s">
        <v>3340</v>
      </c>
      <c r="B3829" s="196" t="s">
        <v>1906</v>
      </c>
      <c r="C3829" s="198">
        <v>0</v>
      </c>
      <c r="D3829" s="198">
        <v>0</v>
      </c>
      <c r="F3829" s="15"/>
    </row>
    <row r="3830" spans="1:6" hidden="1" outlineLevel="2" x14ac:dyDescent="0.25">
      <c r="A3830" s="196" t="s">
        <v>6835</v>
      </c>
      <c r="B3830" s="196" t="s">
        <v>4795</v>
      </c>
      <c r="C3830" s="197">
        <v>0</v>
      </c>
      <c r="D3830" s="197">
        <v>26310</v>
      </c>
      <c r="F3830" s="15"/>
    </row>
    <row r="3831" spans="1:6" hidden="1" outlineLevel="2" x14ac:dyDescent="0.25">
      <c r="A3831" s="196" t="s">
        <v>3341</v>
      </c>
      <c r="B3831" s="196" t="s">
        <v>1908</v>
      </c>
      <c r="C3831" s="197">
        <v>0</v>
      </c>
      <c r="D3831" s="197">
        <v>3520</v>
      </c>
      <c r="F3831" s="15"/>
    </row>
    <row r="3832" spans="1:6" hidden="1" outlineLevel="2" x14ac:dyDescent="0.25">
      <c r="A3832" s="196" t="s">
        <v>6836</v>
      </c>
      <c r="B3832" s="196" t="s">
        <v>4797</v>
      </c>
      <c r="C3832" s="198">
        <v>0</v>
      </c>
      <c r="D3832" s="198">
        <v>0</v>
      </c>
      <c r="F3832" s="15"/>
    </row>
    <row r="3833" spans="1:6" hidden="1" outlineLevel="2" x14ac:dyDescent="0.25">
      <c r="A3833" s="196" t="s">
        <v>3342</v>
      </c>
      <c r="B3833" s="196" t="s">
        <v>1914</v>
      </c>
      <c r="C3833" s="198">
        <v>0</v>
      </c>
      <c r="D3833" s="198">
        <v>0</v>
      </c>
      <c r="F3833" s="15"/>
    </row>
    <row r="3834" spans="1:6" hidden="1" outlineLevel="2" x14ac:dyDescent="0.25">
      <c r="A3834" s="196" t="s">
        <v>3343</v>
      </c>
      <c r="B3834" s="196" t="s">
        <v>3344</v>
      </c>
      <c r="C3834" s="198">
        <v>0</v>
      </c>
      <c r="D3834" s="198">
        <v>0</v>
      </c>
      <c r="F3834" s="15"/>
    </row>
    <row r="3835" spans="1:6" hidden="1" outlineLevel="2" x14ac:dyDescent="0.25">
      <c r="A3835" s="196" t="s">
        <v>3345</v>
      </c>
      <c r="B3835" s="196" t="s">
        <v>3346</v>
      </c>
      <c r="C3835" s="198">
        <v>0</v>
      </c>
      <c r="D3835" s="198">
        <v>0</v>
      </c>
      <c r="F3835" s="15"/>
    </row>
    <row r="3836" spans="1:6" hidden="1" outlineLevel="2" x14ac:dyDescent="0.25">
      <c r="A3836" s="196" t="s">
        <v>3347</v>
      </c>
      <c r="B3836" s="196" t="s">
        <v>1916</v>
      </c>
      <c r="C3836" s="197">
        <v>0</v>
      </c>
      <c r="D3836" s="197">
        <v>7700</v>
      </c>
      <c r="F3836" s="15"/>
    </row>
    <row r="3837" spans="1:6" hidden="1" outlineLevel="2" x14ac:dyDescent="0.25">
      <c r="A3837" s="196" t="s">
        <v>6837</v>
      </c>
      <c r="B3837" s="196" t="s">
        <v>1922</v>
      </c>
      <c r="C3837" s="198">
        <v>0</v>
      </c>
      <c r="D3837" s="198">
        <v>0</v>
      </c>
      <c r="F3837" s="15"/>
    </row>
    <row r="3838" spans="1:6" hidden="1" outlineLevel="2" x14ac:dyDescent="0.25">
      <c r="A3838" s="196" t="s">
        <v>6838</v>
      </c>
      <c r="B3838" s="196" t="s">
        <v>1926</v>
      </c>
      <c r="C3838" s="197">
        <v>0</v>
      </c>
      <c r="D3838" s="197">
        <v>150</v>
      </c>
      <c r="F3838" s="15"/>
    </row>
    <row r="3839" spans="1:6" hidden="1" outlineLevel="2" x14ac:dyDescent="0.25">
      <c r="A3839" s="196" t="s">
        <v>6839</v>
      </c>
      <c r="B3839" s="196" t="s">
        <v>1928</v>
      </c>
      <c r="C3839" s="197">
        <v>0</v>
      </c>
      <c r="D3839" s="197">
        <v>150</v>
      </c>
      <c r="F3839" s="15"/>
    </row>
    <row r="3840" spans="1:6" hidden="1" outlineLevel="2" x14ac:dyDescent="0.25">
      <c r="A3840" s="196" t="s">
        <v>3348</v>
      </c>
      <c r="B3840" s="196" t="s">
        <v>1930</v>
      </c>
      <c r="C3840" s="198">
        <v>0</v>
      </c>
      <c r="D3840" s="198">
        <v>0</v>
      </c>
      <c r="F3840" s="15"/>
    </row>
    <row r="3841" spans="1:6" hidden="1" outlineLevel="2" x14ac:dyDescent="0.25">
      <c r="A3841" s="196" t="s">
        <v>3349</v>
      </c>
      <c r="B3841" s="196" t="s">
        <v>1932</v>
      </c>
      <c r="C3841" s="198">
        <v>0</v>
      </c>
      <c r="D3841" s="198">
        <v>0</v>
      </c>
      <c r="F3841" s="15"/>
    </row>
    <row r="3842" spans="1:6" hidden="1" outlineLevel="2" x14ac:dyDescent="0.25">
      <c r="A3842" s="196" t="s">
        <v>6840</v>
      </c>
      <c r="B3842" s="196" t="s">
        <v>1934</v>
      </c>
      <c r="C3842" s="197">
        <v>0</v>
      </c>
      <c r="D3842" s="197">
        <v>300</v>
      </c>
      <c r="F3842" s="15"/>
    </row>
    <row r="3843" spans="1:6" hidden="1" outlineLevel="2" x14ac:dyDescent="0.25">
      <c r="A3843" s="196" t="s">
        <v>3350</v>
      </c>
      <c r="B3843" s="196" t="s">
        <v>1936</v>
      </c>
      <c r="C3843" s="198">
        <v>0</v>
      </c>
      <c r="D3843" s="198">
        <v>0</v>
      </c>
      <c r="F3843" s="15"/>
    </row>
    <row r="3844" spans="1:6" hidden="1" outlineLevel="2" x14ac:dyDescent="0.25">
      <c r="A3844" s="196" t="s">
        <v>6841</v>
      </c>
      <c r="B3844" s="196" t="s">
        <v>4807</v>
      </c>
      <c r="C3844" s="197">
        <v>0</v>
      </c>
      <c r="D3844" s="197">
        <v>1020</v>
      </c>
      <c r="F3844" s="15"/>
    </row>
    <row r="3845" spans="1:6" hidden="1" outlineLevel="2" x14ac:dyDescent="0.25">
      <c r="A3845" s="196" t="s">
        <v>3351</v>
      </c>
      <c r="B3845" s="196" t="s">
        <v>1940</v>
      </c>
      <c r="C3845" s="197">
        <v>0</v>
      </c>
      <c r="D3845" s="197">
        <v>680</v>
      </c>
      <c r="F3845" s="15"/>
    </row>
    <row r="3846" spans="1:6" hidden="1" outlineLevel="2" x14ac:dyDescent="0.25">
      <c r="A3846" s="196" t="s">
        <v>6842</v>
      </c>
      <c r="B3846" s="196" t="s">
        <v>1942</v>
      </c>
      <c r="C3846" s="198">
        <v>0</v>
      </c>
      <c r="D3846" s="198">
        <v>0</v>
      </c>
      <c r="F3846" s="15"/>
    </row>
    <row r="3847" spans="1:6" hidden="1" outlineLevel="2" x14ac:dyDescent="0.25">
      <c r="A3847" s="196" t="s">
        <v>3352</v>
      </c>
      <c r="B3847" s="196" t="s">
        <v>1944</v>
      </c>
      <c r="C3847" s="197">
        <v>0</v>
      </c>
      <c r="D3847" s="197">
        <v>490</v>
      </c>
      <c r="F3847" s="15"/>
    </row>
    <row r="3848" spans="1:6" hidden="1" outlineLevel="2" x14ac:dyDescent="0.25">
      <c r="A3848" s="196" t="s">
        <v>6843</v>
      </c>
      <c r="B3848" s="196" t="s">
        <v>4183</v>
      </c>
      <c r="C3848" s="198">
        <v>0</v>
      </c>
      <c r="D3848" s="198">
        <v>0</v>
      </c>
      <c r="F3848" s="15"/>
    </row>
    <row r="3849" spans="1:6" hidden="1" outlineLevel="2" x14ac:dyDescent="0.25">
      <c r="A3849" s="196" t="s">
        <v>6844</v>
      </c>
      <c r="B3849" s="196" t="s">
        <v>2400</v>
      </c>
      <c r="C3849" s="198">
        <v>0</v>
      </c>
      <c r="D3849" s="198">
        <v>0</v>
      </c>
      <c r="F3849" s="15"/>
    </row>
    <row r="3850" spans="1:6" hidden="1" outlineLevel="2" x14ac:dyDescent="0.25">
      <c r="A3850" s="196" t="s">
        <v>6845</v>
      </c>
      <c r="B3850" s="196" t="s">
        <v>4188</v>
      </c>
      <c r="C3850" s="198">
        <v>0</v>
      </c>
      <c r="D3850" s="198">
        <v>0</v>
      </c>
      <c r="F3850" s="15"/>
    </row>
    <row r="3851" spans="1:6" hidden="1" outlineLevel="2" x14ac:dyDescent="0.25">
      <c r="A3851" s="196" t="s">
        <v>6846</v>
      </c>
      <c r="B3851" s="196" t="s">
        <v>4812</v>
      </c>
      <c r="C3851" s="197">
        <v>0</v>
      </c>
      <c r="D3851" s="197">
        <v>1510</v>
      </c>
      <c r="F3851" s="15"/>
    </row>
    <row r="3852" spans="1:6" hidden="1" outlineLevel="2" x14ac:dyDescent="0.25">
      <c r="A3852" s="196" t="s">
        <v>6847</v>
      </c>
      <c r="B3852" s="196" t="s">
        <v>4192</v>
      </c>
      <c r="C3852" s="198">
        <v>0</v>
      </c>
      <c r="D3852" s="198">
        <v>0</v>
      </c>
      <c r="F3852" s="15"/>
    </row>
    <row r="3853" spans="1:6" hidden="1" outlineLevel="2" x14ac:dyDescent="0.25">
      <c r="A3853" s="196" t="s">
        <v>6848</v>
      </c>
      <c r="B3853" s="196" t="s">
        <v>1952</v>
      </c>
      <c r="C3853" s="198">
        <v>0</v>
      </c>
      <c r="D3853" s="198">
        <v>0</v>
      </c>
      <c r="F3853" s="15"/>
    </row>
    <row r="3854" spans="1:6" hidden="1" outlineLevel="2" x14ac:dyDescent="0.25">
      <c r="A3854" s="196" t="s">
        <v>3353</v>
      </c>
      <c r="B3854" s="196" t="s">
        <v>1954</v>
      </c>
      <c r="C3854" s="197">
        <v>0</v>
      </c>
      <c r="D3854" s="197">
        <v>4889.3</v>
      </c>
      <c r="F3854" s="15"/>
    </row>
    <row r="3855" spans="1:6" hidden="1" outlineLevel="2" x14ac:dyDescent="0.25">
      <c r="A3855" s="196" t="s">
        <v>6849</v>
      </c>
      <c r="B3855" s="196" t="s">
        <v>6850</v>
      </c>
      <c r="C3855" s="197">
        <v>0</v>
      </c>
      <c r="D3855" s="197">
        <v>2000</v>
      </c>
      <c r="F3855" s="15"/>
    </row>
    <row r="3856" spans="1:6" hidden="1" outlineLevel="2" x14ac:dyDescent="0.25">
      <c r="A3856" s="196" t="s">
        <v>3354</v>
      </c>
      <c r="B3856" s="196" t="s">
        <v>3355</v>
      </c>
      <c r="C3856" s="198">
        <v>0</v>
      </c>
      <c r="D3856" s="198">
        <v>0</v>
      </c>
      <c r="F3856" s="15"/>
    </row>
    <row r="3857" spans="1:6" hidden="1" outlineLevel="2" x14ac:dyDescent="0.25">
      <c r="A3857" s="196" t="s">
        <v>3356</v>
      </c>
      <c r="B3857" s="196" t="s">
        <v>2658</v>
      </c>
      <c r="C3857" s="198">
        <v>0</v>
      </c>
      <c r="D3857" s="198">
        <v>0</v>
      </c>
      <c r="F3857" s="15"/>
    </row>
    <row r="3858" spans="1:6" hidden="1" outlineLevel="2" x14ac:dyDescent="0.25">
      <c r="A3858" s="196" t="s">
        <v>3357</v>
      </c>
      <c r="B3858" s="196" t="s">
        <v>1956</v>
      </c>
      <c r="C3858" s="198">
        <v>0</v>
      </c>
      <c r="D3858" s="198">
        <v>0</v>
      </c>
      <c r="F3858" s="15"/>
    </row>
    <row r="3859" spans="1:6" hidden="1" outlineLevel="2" x14ac:dyDescent="0.25">
      <c r="A3859" s="196" t="s">
        <v>6851</v>
      </c>
      <c r="B3859" s="196" t="s">
        <v>4816</v>
      </c>
      <c r="C3859" s="197">
        <v>0</v>
      </c>
      <c r="D3859" s="197">
        <v>4364</v>
      </c>
      <c r="F3859" s="15"/>
    </row>
    <row r="3860" spans="1:6" hidden="1" outlineLevel="2" x14ac:dyDescent="0.25">
      <c r="A3860" s="196" t="s">
        <v>3358</v>
      </c>
      <c r="B3860" s="196" t="s">
        <v>3280</v>
      </c>
      <c r="C3860" s="198">
        <v>0</v>
      </c>
      <c r="D3860" s="198">
        <v>0</v>
      </c>
      <c r="F3860" s="15"/>
    </row>
    <row r="3861" spans="1:6" hidden="1" outlineLevel="2" x14ac:dyDescent="0.25">
      <c r="A3861" s="196" t="s">
        <v>6852</v>
      </c>
      <c r="B3861" s="196" t="s">
        <v>4818</v>
      </c>
      <c r="C3861" s="197">
        <v>0</v>
      </c>
      <c r="D3861" s="197">
        <v>160</v>
      </c>
      <c r="F3861" s="15"/>
    </row>
    <row r="3862" spans="1:6" hidden="1" outlineLevel="2" x14ac:dyDescent="0.25">
      <c r="A3862" s="196" t="s">
        <v>3359</v>
      </c>
      <c r="B3862" s="196" t="s">
        <v>1959</v>
      </c>
      <c r="C3862" s="198">
        <v>0</v>
      </c>
      <c r="D3862" s="198">
        <v>0</v>
      </c>
      <c r="F3862" s="15"/>
    </row>
    <row r="3863" spans="1:6" hidden="1" outlineLevel="2" x14ac:dyDescent="0.25">
      <c r="A3863" s="196" t="s">
        <v>6853</v>
      </c>
      <c r="B3863" s="196" t="s">
        <v>4820</v>
      </c>
      <c r="C3863" s="197">
        <v>0</v>
      </c>
      <c r="D3863" s="197">
        <v>1036</v>
      </c>
      <c r="F3863" s="15"/>
    </row>
    <row r="3864" spans="1:6" hidden="1" outlineLevel="2" x14ac:dyDescent="0.25">
      <c r="A3864" s="196" t="s">
        <v>6854</v>
      </c>
      <c r="B3864" s="196" t="s">
        <v>1961</v>
      </c>
      <c r="C3864" s="197">
        <v>0</v>
      </c>
      <c r="D3864" s="197">
        <v>170</v>
      </c>
      <c r="F3864" s="15"/>
    </row>
    <row r="3865" spans="1:6" hidden="1" outlineLevel="2" x14ac:dyDescent="0.25">
      <c r="A3865" s="196" t="s">
        <v>6855</v>
      </c>
      <c r="B3865" s="196" t="s">
        <v>4823</v>
      </c>
      <c r="C3865" s="197">
        <v>0</v>
      </c>
      <c r="D3865" s="197">
        <v>150</v>
      </c>
      <c r="F3865" s="15"/>
    </row>
    <row r="3866" spans="1:6" hidden="1" outlineLevel="2" x14ac:dyDescent="0.25">
      <c r="A3866" s="196" t="s">
        <v>3360</v>
      </c>
      <c r="B3866" s="196" t="s">
        <v>1963</v>
      </c>
      <c r="C3866" s="197">
        <v>0</v>
      </c>
      <c r="D3866" s="197">
        <v>230</v>
      </c>
      <c r="F3866" s="15"/>
    </row>
    <row r="3867" spans="1:6" hidden="1" outlineLevel="2" x14ac:dyDescent="0.25">
      <c r="A3867" s="196" t="s">
        <v>6856</v>
      </c>
      <c r="B3867" s="196" t="s">
        <v>1965</v>
      </c>
      <c r="C3867" s="197">
        <v>0</v>
      </c>
      <c r="D3867" s="197">
        <v>80</v>
      </c>
      <c r="F3867" s="15"/>
    </row>
    <row r="3868" spans="1:6" hidden="1" outlineLevel="2" x14ac:dyDescent="0.25">
      <c r="A3868" s="196" t="s">
        <v>6857</v>
      </c>
      <c r="B3868" s="196" t="s">
        <v>4825</v>
      </c>
      <c r="C3868" s="198">
        <v>0</v>
      </c>
      <c r="D3868" s="198">
        <v>0</v>
      </c>
      <c r="F3868" s="15"/>
    </row>
    <row r="3869" spans="1:6" hidden="1" outlineLevel="2" x14ac:dyDescent="0.25">
      <c r="A3869" s="196" t="s">
        <v>3361</v>
      </c>
      <c r="B3869" s="196" t="s">
        <v>1969</v>
      </c>
      <c r="C3869" s="197">
        <v>0</v>
      </c>
      <c r="D3869" s="197">
        <v>3120</v>
      </c>
      <c r="F3869" s="15"/>
    </row>
    <row r="3870" spans="1:6" hidden="1" outlineLevel="2" x14ac:dyDescent="0.25">
      <c r="A3870" s="196" t="s">
        <v>6858</v>
      </c>
      <c r="B3870" s="196" t="s">
        <v>1971</v>
      </c>
      <c r="C3870" s="197">
        <v>0</v>
      </c>
      <c r="D3870" s="197">
        <v>400</v>
      </c>
      <c r="F3870" s="15"/>
    </row>
    <row r="3871" spans="1:6" hidden="1" outlineLevel="2" x14ac:dyDescent="0.25">
      <c r="A3871" s="196" t="s">
        <v>6859</v>
      </c>
      <c r="B3871" s="196" t="s">
        <v>1973</v>
      </c>
      <c r="C3871" s="197">
        <v>0</v>
      </c>
      <c r="D3871" s="197">
        <v>1250</v>
      </c>
      <c r="F3871" s="15"/>
    </row>
    <row r="3872" spans="1:6" hidden="1" outlineLevel="2" x14ac:dyDescent="0.25">
      <c r="A3872" s="196" t="s">
        <v>3362</v>
      </c>
      <c r="B3872" s="196" t="s">
        <v>2663</v>
      </c>
      <c r="C3872" s="198">
        <v>0</v>
      </c>
      <c r="D3872" s="198">
        <v>0</v>
      </c>
      <c r="F3872" s="15"/>
    </row>
    <row r="3873" spans="1:6" hidden="1" outlineLevel="2" x14ac:dyDescent="0.25">
      <c r="A3873" s="196" t="s">
        <v>6860</v>
      </c>
      <c r="B3873" s="196" t="s">
        <v>6861</v>
      </c>
      <c r="C3873" s="197">
        <v>0</v>
      </c>
      <c r="D3873" s="197">
        <v>480</v>
      </c>
      <c r="F3873" s="15"/>
    </row>
    <row r="3874" spans="1:6" hidden="1" outlineLevel="2" x14ac:dyDescent="0.25">
      <c r="A3874" s="196" t="s">
        <v>6862</v>
      </c>
      <c r="B3874" s="196" t="s">
        <v>4827</v>
      </c>
      <c r="C3874" s="197">
        <v>0</v>
      </c>
      <c r="D3874" s="197">
        <v>750</v>
      </c>
      <c r="F3874" s="15"/>
    </row>
    <row r="3875" spans="1:6" hidden="1" outlineLevel="2" x14ac:dyDescent="0.25">
      <c r="A3875" s="196" t="s">
        <v>6863</v>
      </c>
      <c r="B3875" s="196" t="s">
        <v>1979</v>
      </c>
      <c r="C3875" s="197">
        <v>0</v>
      </c>
      <c r="D3875" s="197">
        <v>3500</v>
      </c>
      <c r="F3875" s="15"/>
    </row>
    <row r="3876" spans="1:6" hidden="1" outlineLevel="2" x14ac:dyDescent="0.25">
      <c r="A3876" s="196" t="s">
        <v>6864</v>
      </c>
      <c r="B3876" s="196" t="s">
        <v>1166</v>
      </c>
      <c r="C3876" s="197">
        <v>0</v>
      </c>
      <c r="D3876" s="197">
        <v>951</v>
      </c>
      <c r="F3876" s="15"/>
    </row>
    <row r="3877" spans="1:6" hidden="1" outlineLevel="1" x14ac:dyDescent="0.25">
      <c r="A3877" s="196" t="s">
        <v>3363</v>
      </c>
      <c r="B3877" s="196" t="s">
        <v>4828</v>
      </c>
      <c r="C3877" s="197">
        <v>0</v>
      </c>
      <c r="D3877" s="197">
        <v>51319.51</v>
      </c>
      <c r="F3877" s="15"/>
    </row>
    <row r="3878" spans="1:6" hidden="1" outlineLevel="2" x14ac:dyDescent="0.25">
      <c r="A3878" s="196" t="s">
        <v>6865</v>
      </c>
      <c r="B3878" s="196" t="s">
        <v>4831</v>
      </c>
      <c r="C3878" s="197">
        <v>0</v>
      </c>
      <c r="D3878" s="197">
        <v>67</v>
      </c>
      <c r="F3878" s="15"/>
    </row>
    <row r="3879" spans="1:6" hidden="1" outlineLevel="2" x14ac:dyDescent="0.25">
      <c r="A3879" s="196" t="s">
        <v>6866</v>
      </c>
      <c r="B3879" s="196" t="s">
        <v>4833</v>
      </c>
      <c r="C3879" s="197">
        <v>0</v>
      </c>
      <c r="D3879" s="197">
        <v>223.2</v>
      </c>
      <c r="F3879" s="15"/>
    </row>
    <row r="3880" spans="1:6" hidden="1" outlineLevel="2" x14ac:dyDescent="0.25">
      <c r="A3880" s="196" t="s">
        <v>6867</v>
      </c>
      <c r="B3880" s="196" t="s">
        <v>4835</v>
      </c>
      <c r="C3880" s="197">
        <v>0</v>
      </c>
      <c r="D3880" s="197">
        <v>70</v>
      </c>
      <c r="F3880" s="15"/>
    </row>
    <row r="3881" spans="1:6" hidden="1" outlineLevel="2" x14ac:dyDescent="0.25">
      <c r="A3881" s="196" t="s">
        <v>6868</v>
      </c>
      <c r="B3881" s="196" t="s">
        <v>4837</v>
      </c>
      <c r="C3881" s="197">
        <v>0</v>
      </c>
      <c r="D3881" s="197">
        <v>732.7</v>
      </c>
      <c r="F3881" s="15"/>
    </row>
    <row r="3882" spans="1:6" hidden="1" outlineLevel="2" x14ac:dyDescent="0.25">
      <c r="A3882" s="196" t="s">
        <v>6869</v>
      </c>
      <c r="B3882" s="196" t="s">
        <v>4839</v>
      </c>
      <c r="C3882" s="197">
        <v>0</v>
      </c>
      <c r="D3882" s="197">
        <v>134</v>
      </c>
      <c r="F3882" s="15"/>
    </row>
    <row r="3883" spans="1:6" hidden="1" outlineLevel="2" x14ac:dyDescent="0.25">
      <c r="A3883" s="196" t="s">
        <v>6870</v>
      </c>
      <c r="B3883" s="196" t="s">
        <v>4841</v>
      </c>
      <c r="C3883" s="197">
        <v>0</v>
      </c>
      <c r="D3883" s="197">
        <v>67</v>
      </c>
      <c r="F3883" s="15"/>
    </row>
    <row r="3884" spans="1:6" hidden="1" outlineLevel="2" x14ac:dyDescent="0.25">
      <c r="A3884" s="196" t="s">
        <v>6871</v>
      </c>
      <c r="B3884" s="196" t="s">
        <v>4843</v>
      </c>
      <c r="C3884" s="197">
        <v>0</v>
      </c>
      <c r="D3884" s="197">
        <v>134</v>
      </c>
      <c r="F3884" s="15"/>
    </row>
    <row r="3885" spans="1:6" hidden="1" outlineLevel="2" x14ac:dyDescent="0.25">
      <c r="A3885" s="196" t="s">
        <v>6872</v>
      </c>
      <c r="B3885" s="196" t="s">
        <v>4845</v>
      </c>
      <c r="C3885" s="197">
        <v>0</v>
      </c>
      <c r="D3885" s="197">
        <v>669.6</v>
      </c>
      <c r="F3885" s="15"/>
    </row>
    <row r="3886" spans="1:6" hidden="1" outlineLevel="2" x14ac:dyDescent="0.25">
      <c r="A3886" s="196" t="s">
        <v>6873</v>
      </c>
      <c r="B3886" s="196" t="s">
        <v>4847</v>
      </c>
      <c r="C3886" s="197">
        <v>0</v>
      </c>
      <c r="D3886" s="197">
        <v>128.38</v>
      </c>
      <c r="F3886" s="15"/>
    </row>
    <row r="3887" spans="1:6" hidden="1" outlineLevel="2" x14ac:dyDescent="0.25">
      <c r="A3887" s="196" t="s">
        <v>6874</v>
      </c>
      <c r="B3887" s="196" t="s">
        <v>4850</v>
      </c>
      <c r="C3887" s="197">
        <v>0</v>
      </c>
      <c r="D3887" s="197">
        <v>583.4</v>
      </c>
      <c r="F3887" s="15"/>
    </row>
    <row r="3888" spans="1:6" hidden="1" outlineLevel="2" x14ac:dyDescent="0.25">
      <c r="A3888" s="196" t="s">
        <v>6875</v>
      </c>
      <c r="B3888" s="196" t="s">
        <v>4854</v>
      </c>
      <c r="C3888" s="197">
        <v>0</v>
      </c>
      <c r="D3888" s="197">
        <v>641.70000000000005</v>
      </c>
      <c r="F3888" s="15"/>
    </row>
    <row r="3889" spans="1:6" hidden="1" outlineLevel="2" x14ac:dyDescent="0.25">
      <c r="A3889" s="196" t="s">
        <v>6876</v>
      </c>
      <c r="B3889" s="196" t="s">
        <v>4856</v>
      </c>
      <c r="C3889" s="197">
        <v>0</v>
      </c>
      <c r="D3889" s="197">
        <v>67</v>
      </c>
      <c r="F3889" s="15"/>
    </row>
    <row r="3890" spans="1:6" hidden="1" outlineLevel="2" x14ac:dyDescent="0.25">
      <c r="A3890" s="196" t="s">
        <v>6877</v>
      </c>
      <c r="B3890" s="196" t="s">
        <v>4858</v>
      </c>
      <c r="C3890" s="197">
        <v>0</v>
      </c>
      <c r="D3890" s="197">
        <v>142</v>
      </c>
      <c r="F3890" s="15"/>
    </row>
    <row r="3891" spans="1:6" hidden="1" outlineLevel="2" x14ac:dyDescent="0.25">
      <c r="A3891" s="196" t="s">
        <v>6878</v>
      </c>
      <c r="B3891" s="196" t="s">
        <v>4860</v>
      </c>
      <c r="C3891" s="197">
        <v>0</v>
      </c>
      <c r="D3891" s="197">
        <v>318.14</v>
      </c>
      <c r="F3891" s="15"/>
    </row>
    <row r="3892" spans="1:6" hidden="1" outlineLevel="2" x14ac:dyDescent="0.25">
      <c r="A3892" s="196" t="s">
        <v>6879</v>
      </c>
      <c r="B3892" s="196" t="s">
        <v>4862</v>
      </c>
      <c r="C3892" s="197">
        <v>0</v>
      </c>
      <c r="D3892" s="197">
        <v>67</v>
      </c>
      <c r="F3892" s="15"/>
    </row>
    <row r="3893" spans="1:6" hidden="1" outlineLevel="2" x14ac:dyDescent="0.25">
      <c r="A3893" s="196" t="s">
        <v>6880</v>
      </c>
      <c r="B3893" s="196" t="s">
        <v>4864</v>
      </c>
      <c r="C3893" s="197">
        <v>0</v>
      </c>
      <c r="D3893" s="197">
        <v>67</v>
      </c>
      <c r="F3893" s="15"/>
    </row>
    <row r="3894" spans="1:6" hidden="1" outlineLevel="2" x14ac:dyDescent="0.25">
      <c r="A3894" s="196" t="s">
        <v>6881</v>
      </c>
      <c r="B3894" s="196" t="s">
        <v>4866</v>
      </c>
      <c r="C3894" s="197">
        <v>0</v>
      </c>
      <c r="D3894" s="197">
        <v>67</v>
      </c>
      <c r="F3894" s="15"/>
    </row>
    <row r="3895" spans="1:6" hidden="1" outlineLevel="2" x14ac:dyDescent="0.25">
      <c r="A3895" s="196" t="s">
        <v>6882</v>
      </c>
      <c r="B3895" s="196" t="s">
        <v>4868</v>
      </c>
      <c r="C3895" s="197">
        <v>0</v>
      </c>
      <c r="D3895" s="197">
        <v>67</v>
      </c>
      <c r="F3895" s="15"/>
    </row>
    <row r="3896" spans="1:6" hidden="1" outlineLevel="2" x14ac:dyDescent="0.25">
      <c r="A3896" s="196" t="s">
        <v>6883</v>
      </c>
      <c r="B3896" s="196" t="s">
        <v>4870</v>
      </c>
      <c r="C3896" s="197">
        <v>0</v>
      </c>
      <c r="D3896" s="197">
        <v>66.959999999999994</v>
      </c>
      <c r="F3896" s="15"/>
    </row>
    <row r="3897" spans="1:6" hidden="1" outlineLevel="2" x14ac:dyDescent="0.25">
      <c r="A3897" s="196" t="s">
        <v>6884</v>
      </c>
      <c r="B3897" s="196" t="s">
        <v>4872</v>
      </c>
      <c r="C3897" s="197">
        <v>0</v>
      </c>
      <c r="D3897" s="197">
        <v>70</v>
      </c>
      <c r="F3897" s="15"/>
    </row>
    <row r="3898" spans="1:6" hidden="1" outlineLevel="2" x14ac:dyDescent="0.25">
      <c r="A3898" s="196" t="s">
        <v>6885</v>
      </c>
      <c r="B3898" s="196" t="s">
        <v>4874</v>
      </c>
      <c r="C3898" s="197">
        <v>0</v>
      </c>
      <c r="D3898" s="197">
        <v>67</v>
      </c>
      <c r="F3898" s="15"/>
    </row>
    <row r="3899" spans="1:6" hidden="1" outlineLevel="2" x14ac:dyDescent="0.25">
      <c r="A3899" s="196" t="s">
        <v>6886</v>
      </c>
      <c r="B3899" s="196" t="s">
        <v>4876</v>
      </c>
      <c r="C3899" s="197">
        <v>0</v>
      </c>
      <c r="D3899" s="197">
        <v>1244.5999999999999</v>
      </c>
      <c r="F3899" s="15"/>
    </row>
    <row r="3900" spans="1:6" hidden="1" outlineLevel="2" x14ac:dyDescent="0.25">
      <c r="A3900" s="196" t="s">
        <v>6887</v>
      </c>
      <c r="B3900" s="196" t="s">
        <v>4878</v>
      </c>
      <c r="C3900" s="197">
        <v>0</v>
      </c>
      <c r="D3900" s="197">
        <v>42</v>
      </c>
      <c r="F3900" s="15"/>
    </row>
    <row r="3901" spans="1:6" hidden="1" outlineLevel="2" x14ac:dyDescent="0.25">
      <c r="A3901" s="196" t="s">
        <v>6888</v>
      </c>
      <c r="B3901" s="196" t="s">
        <v>4880</v>
      </c>
      <c r="C3901" s="197">
        <v>0</v>
      </c>
      <c r="D3901" s="197">
        <v>142</v>
      </c>
      <c r="F3901" s="15"/>
    </row>
    <row r="3902" spans="1:6" hidden="1" outlineLevel="2" x14ac:dyDescent="0.25">
      <c r="A3902" s="196" t="s">
        <v>6889</v>
      </c>
      <c r="B3902" s="196" t="s">
        <v>4882</v>
      </c>
      <c r="C3902" s="197">
        <v>0</v>
      </c>
      <c r="D3902" s="197">
        <v>67</v>
      </c>
      <c r="F3902" s="15"/>
    </row>
    <row r="3903" spans="1:6" hidden="1" outlineLevel="2" x14ac:dyDescent="0.25">
      <c r="A3903" s="196" t="s">
        <v>6890</v>
      </c>
      <c r="B3903" s="196" t="s">
        <v>4888</v>
      </c>
      <c r="C3903" s="197">
        <v>0</v>
      </c>
      <c r="D3903" s="197">
        <v>67</v>
      </c>
      <c r="F3903" s="15"/>
    </row>
    <row r="3904" spans="1:6" hidden="1" outlineLevel="2" x14ac:dyDescent="0.25">
      <c r="A3904" s="196" t="s">
        <v>6891</v>
      </c>
      <c r="B3904" s="196" t="s">
        <v>4890</v>
      </c>
      <c r="C3904" s="197">
        <v>0</v>
      </c>
      <c r="D3904" s="197">
        <v>134</v>
      </c>
      <c r="F3904" s="15"/>
    </row>
    <row r="3905" spans="1:6" hidden="1" outlineLevel="2" x14ac:dyDescent="0.25">
      <c r="A3905" s="196" t="s">
        <v>6892</v>
      </c>
      <c r="B3905" s="196" t="s">
        <v>4892</v>
      </c>
      <c r="C3905" s="197">
        <v>0</v>
      </c>
      <c r="D3905" s="197">
        <v>67</v>
      </c>
      <c r="F3905" s="15"/>
    </row>
    <row r="3906" spans="1:6" hidden="1" outlineLevel="2" x14ac:dyDescent="0.25">
      <c r="A3906" s="196" t="s">
        <v>6893</v>
      </c>
      <c r="B3906" s="196" t="s">
        <v>4894</v>
      </c>
      <c r="C3906" s="197">
        <v>0</v>
      </c>
      <c r="D3906" s="197">
        <v>334.8</v>
      </c>
      <c r="F3906" s="15"/>
    </row>
    <row r="3907" spans="1:6" hidden="1" outlineLevel="2" x14ac:dyDescent="0.25">
      <c r="A3907" s="196" t="s">
        <v>6894</v>
      </c>
      <c r="B3907" s="196" t="s">
        <v>4898</v>
      </c>
      <c r="C3907" s="197">
        <v>0</v>
      </c>
      <c r="D3907" s="197">
        <v>67</v>
      </c>
      <c r="F3907" s="15"/>
    </row>
    <row r="3908" spans="1:6" hidden="1" outlineLevel="2" x14ac:dyDescent="0.25">
      <c r="A3908" s="196" t="s">
        <v>6895</v>
      </c>
      <c r="B3908" s="196" t="s">
        <v>4903</v>
      </c>
      <c r="C3908" s="197">
        <v>0</v>
      </c>
      <c r="D3908" s="197">
        <v>67</v>
      </c>
      <c r="F3908" s="15"/>
    </row>
    <row r="3909" spans="1:6" hidden="1" outlineLevel="2" x14ac:dyDescent="0.25">
      <c r="A3909" s="196" t="s">
        <v>6896</v>
      </c>
      <c r="B3909" s="196" t="s">
        <v>4911</v>
      </c>
      <c r="C3909" s="197">
        <v>0</v>
      </c>
      <c r="D3909" s="197">
        <v>300</v>
      </c>
      <c r="F3909" s="15"/>
    </row>
    <row r="3910" spans="1:6" hidden="1" outlineLevel="2" x14ac:dyDescent="0.25">
      <c r="A3910" s="196" t="s">
        <v>6897</v>
      </c>
      <c r="B3910" s="196" t="s">
        <v>4913</v>
      </c>
      <c r="C3910" s="197">
        <v>0</v>
      </c>
      <c r="D3910" s="197">
        <v>67</v>
      </c>
      <c r="F3910" s="15"/>
    </row>
    <row r="3911" spans="1:6" hidden="1" outlineLevel="2" x14ac:dyDescent="0.25">
      <c r="A3911" s="196" t="s">
        <v>6898</v>
      </c>
      <c r="B3911" s="196" t="s">
        <v>4917</v>
      </c>
      <c r="C3911" s="197">
        <v>0</v>
      </c>
      <c r="D3911" s="197">
        <v>420.89</v>
      </c>
      <c r="F3911" s="15"/>
    </row>
    <row r="3912" spans="1:6" hidden="1" outlineLevel="2" x14ac:dyDescent="0.25">
      <c r="A3912" s="196" t="s">
        <v>6899</v>
      </c>
      <c r="B3912" s="196" t="s">
        <v>4923</v>
      </c>
      <c r="C3912" s="197">
        <v>0</v>
      </c>
      <c r="D3912" s="197">
        <v>290</v>
      </c>
      <c r="F3912" s="15"/>
    </row>
    <row r="3913" spans="1:6" hidden="1" outlineLevel="2" x14ac:dyDescent="0.25">
      <c r="A3913" s="196" t="s">
        <v>6900</v>
      </c>
      <c r="B3913" s="196" t="s">
        <v>4929</v>
      </c>
      <c r="C3913" s="197">
        <v>0</v>
      </c>
      <c r="D3913" s="197">
        <v>117.22</v>
      </c>
      <c r="F3913" s="15"/>
    </row>
    <row r="3914" spans="1:6" hidden="1" outlineLevel="2" x14ac:dyDescent="0.25">
      <c r="A3914" s="196" t="s">
        <v>6901</v>
      </c>
      <c r="B3914" s="196" t="s">
        <v>4931</v>
      </c>
      <c r="C3914" s="197">
        <v>0</v>
      </c>
      <c r="D3914" s="197">
        <v>272.26</v>
      </c>
      <c r="F3914" s="15"/>
    </row>
    <row r="3915" spans="1:6" hidden="1" outlineLevel="2" x14ac:dyDescent="0.25">
      <c r="A3915" s="196" t="s">
        <v>6902</v>
      </c>
      <c r="B3915" s="196" t="s">
        <v>4933</v>
      </c>
      <c r="C3915" s="197">
        <v>0</v>
      </c>
      <c r="D3915" s="197">
        <v>67</v>
      </c>
      <c r="F3915" s="15"/>
    </row>
    <row r="3916" spans="1:6" hidden="1" outlineLevel="2" x14ac:dyDescent="0.25">
      <c r="A3916" s="196" t="s">
        <v>6903</v>
      </c>
      <c r="B3916" s="196" t="s">
        <v>4939</v>
      </c>
      <c r="C3916" s="197">
        <v>0</v>
      </c>
      <c r="D3916" s="197">
        <v>67</v>
      </c>
      <c r="F3916" s="15"/>
    </row>
    <row r="3917" spans="1:6" hidden="1" outlineLevel="2" x14ac:dyDescent="0.25">
      <c r="A3917" s="196" t="s">
        <v>6904</v>
      </c>
      <c r="B3917" s="196" t="s">
        <v>1916</v>
      </c>
      <c r="C3917" s="197">
        <v>0</v>
      </c>
      <c r="D3917" s="197">
        <v>10700</v>
      </c>
      <c r="F3917" s="15"/>
    </row>
    <row r="3918" spans="1:6" hidden="1" outlineLevel="2" x14ac:dyDescent="0.25">
      <c r="A3918" s="196" t="s">
        <v>6905</v>
      </c>
      <c r="B3918" s="196" t="s">
        <v>4944</v>
      </c>
      <c r="C3918" s="197">
        <v>0</v>
      </c>
      <c r="D3918" s="197">
        <v>67</v>
      </c>
      <c r="F3918" s="15"/>
    </row>
    <row r="3919" spans="1:6" hidden="1" outlineLevel="2" x14ac:dyDescent="0.25">
      <c r="A3919" s="196" t="s">
        <v>6906</v>
      </c>
      <c r="B3919" s="196" t="s">
        <v>4946</v>
      </c>
      <c r="C3919" s="197">
        <v>0</v>
      </c>
      <c r="D3919" s="197">
        <v>67</v>
      </c>
      <c r="F3919" s="15"/>
    </row>
    <row r="3920" spans="1:6" hidden="1" outlineLevel="2" x14ac:dyDescent="0.25">
      <c r="A3920" s="196" t="s">
        <v>6907</v>
      </c>
      <c r="B3920" s="196" t="s">
        <v>4949</v>
      </c>
      <c r="C3920" s="197">
        <v>0</v>
      </c>
      <c r="D3920" s="197">
        <v>2756.52</v>
      </c>
      <c r="F3920" s="15"/>
    </row>
    <row r="3921" spans="1:6" hidden="1" outlineLevel="2" x14ac:dyDescent="0.25">
      <c r="A3921" s="196" t="s">
        <v>6908</v>
      </c>
      <c r="B3921" s="196" t="s">
        <v>4951</v>
      </c>
      <c r="C3921" s="197">
        <v>0</v>
      </c>
      <c r="D3921" s="197">
        <v>67</v>
      </c>
      <c r="F3921" s="15"/>
    </row>
    <row r="3922" spans="1:6" hidden="1" outlineLevel="2" x14ac:dyDescent="0.25">
      <c r="A3922" s="196" t="s">
        <v>6909</v>
      </c>
      <c r="B3922" s="196" t="s">
        <v>4953</v>
      </c>
      <c r="C3922" s="197">
        <v>0</v>
      </c>
      <c r="D3922" s="197">
        <v>67</v>
      </c>
      <c r="F3922" s="15"/>
    </row>
    <row r="3923" spans="1:6" hidden="1" outlineLevel="2" x14ac:dyDescent="0.25">
      <c r="A3923" s="196" t="s">
        <v>6910</v>
      </c>
      <c r="B3923" s="196" t="s">
        <v>4955</v>
      </c>
      <c r="C3923" s="197">
        <v>0</v>
      </c>
      <c r="D3923" s="197">
        <v>203.38</v>
      </c>
      <c r="F3923" s="15"/>
    </row>
    <row r="3924" spans="1:6" hidden="1" outlineLevel="2" x14ac:dyDescent="0.25">
      <c r="A3924" s="196" t="s">
        <v>6911</v>
      </c>
      <c r="B3924" s="196" t="s">
        <v>4957</v>
      </c>
      <c r="C3924" s="197">
        <v>0</v>
      </c>
      <c r="D3924" s="197">
        <v>1888.1</v>
      </c>
      <c r="F3924" s="15"/>
    </row>
    <row r="3925" spans="1:6" hidden="1" outlineLevel="2" x14ac:dyDescent="0.25">
      <c r="A3925" s="196" t="s">
        <v>6912</v>
      </c>
      <c r="B3925" s="196" t="s">
        <v>4959</v>
      </c>
      <c r="C3925" s="197">
        <v>0</v>
      </c>
      <c r="D3925" s="197">
        <v>67</v>
      </c>
      <c r="F3925" s="15"/>
    </row>
    <row r="3926" spans="1:6" hidden="1" outlineLevel="2" x14ac:dyDescent="0.25">
      <c r="A3926" s="196" t="s">
        <v>6913</v>
      </c>
      <c r="B3926" s="196" t="s">
        <v>4961</v>
      </c>
      <c r="C3926" s="197">
        <v>0</v>
      </c>
      <c r="D3926" s="197">
        <v>67</v>
      </c>
      <c r="F3926" s="15"/>
    </row>
    <row r="3927" spans="1:6" hidden="1" outlineLevel="2" x14ac:dyDescent="0.25">
      <c r="A3927" s="196" t="s">
        <v>6914</v>
      </c>
      <c r="B3927" s="196" t="s">
        <v>4969</v>
      </c>
      <c r="C3927" s="197">
        <v>0</v>
      </c>
      <c r="D3927" s="197">
        <v>546.44000000000005</v>
      </c>
      <c r="F3927" s="15"/>
    </row>
    <row r="3928" spans="1:6" hidden="1" outlineLevel="2" x14ac:dyDescent="0.25">
      <c r="A3928" s="196" t="s">
        <v>6915</v>
      </c>
      <c r="B3928" s="196" t="s">
        <v>6916</v>
      </c>
      <c r="C3928" s="197">
        <v>0</v>
      </c>
      <c r="D3928" s="197">
        <v>81.3</v>
      </c>
      <c r="F3928" s="15"/>
    </row>
    <row r="3929" spans="1:6" hidden="1" outlineLevel="2" x14ac:dyDescent="0.25">
      <c r="A3929" s="196" t="s">
        <v>6917</v>
      </c>
      <c r="B3929" s="196" t="s">
        <v>4971</v>
      </c>
      <c r="C3929" s="197">
        <v>0</v>
      </c>
      <c r="D3929" s="197">
        <v>351.14</v>
      </c>
      <c r="F3929" s="15"/>
    </row>
    <row r="3930" spans="1:6" hidden="1" outlineLevel="2" x14ac:dyDescent="0.25">
      <c r="A3930" s="196" t="s">
        <v>6918</v>
      </c>
      <c r="B3930" s="196" t="s">
        <v>4973</v>
      </c>
      <c r="C3930" s="197">
        <v>0</v>
      </c>
      <c r="D3930" s="197">
        <v>67</v>
      </c>
      <c r="F3930" s="15"/>
    </row>
    <row r="3931" spans="1:6" hidden="1" outlineLevel="2" x14ac:dyDescent="0.25">
      <c r="A3931" s="196" t="s">
        <v>6919</v>
      </c>
      <c r="B3931" s="196" t="s">
        <v>4977</v>
      </c>
      <c r="C3931" s="197">
        <v>0</v>
      </c>
      <c r="D3931" s="197">
        <v>67</v>
      </c>
      <c r="F3931" s="15"/>
    </row>
    <row r="3932" spans="1:6" hidden="1" outlineLevel="2" x14ac:dyDescent="0.25">
      <c r="A3932" s="196" t="s">
        <v>6920</v>
      </c>
      <c r="B3932" s="196" t="s">
        <v>4979</v>
      </c>
      <c r="C3932" s="197">
        <v>0</v>
      </c>
      <c r="D3932" s="197">
        <v>306.14</v>
      </c>
      <c r="F3932" s="15"/>
    </row>
    <row r="3933" spans="1:6" hidden="1" outlineLevel="2" x14ac:dyDescent="0.25">
      <c r="A3933" s="196" t="s">
        <v>6921</v>
      </c>
      <c r="B3933" s="196" t="s">
        <v>4983</v>
      </c>
      <c r="C3933" s="197">
        <v>0</v>
      </c>
      <c r="D3933" s="197">
        <v>67</v>
      </c>
      <c r="F3933" s="15"/>
    </row>
    <row r="3934" spans="1:6" hidden="1" outlineLevel="2" x14ac:dyDescent="0.25">
      <c r="A3934" s="196" t="s">
        <v>6922</v>
      </c>
      <c r="B3934" s="196" t="s">
        <v>4987</v>
      </c>
      <c r="C3934" s="197">
        <v>0</v>
      </c>
      <c r="D3934" s="197">
        <v>178.6</v>
      </c>
      <c r="F3934" s="15"/>
    </row>
    <row r="3935" spans="1:6" hidden="1" outlineLevel="2" x14ac:dyDescent="0.25">
      <c r="A3935" s="196" t="s">
        <v>6923</v>
      </c>
      <c r="B3935" s="196" t="s">
        <v>4989</v>
      </c>
      <c r="C3935" s="197">
        <v>0</v>
      </c>
      <c r="D3935" s="197">
        <v>67</v>
      </c>
      <c r="F3935" s="15"/>
    </row>
    <row r="3936" spans="1:6" hidden="1" outlineLevel="2" x14ac:dyDescent="0.25">
      <c r="A3936" s="196" t="s">
        <v>6924</v>
      </c>
      <c r="B3936" s="196" t="s">
        <v>4991</v>
      </c>
      <c r="C3936" s="197">
        <v>0</v>
      </c>
      <c r="D3936" s="197">
        <v>67</v>
      </c>
      <c r="F3936" s="15"/>
    </row>
    <row r="3937" spans="1:6" hidden="1" outlineLevel="2" x14ac:dyDescent="0.25">
      <c r="A3937" s="196" t="s">
        <v>6925</v>
      </c>
      <c r="B3937" s="196" t="s">
        <v>4993</v>
      </c>
      <c r="C3937" s="197">
        <v>0</v>
      </c>
      <c r="D3937" s="197">
        <v>67</v>
      </c>
      <c r="F3937" s="15"/>
    </row>
    <row r="3938" spans="1:6" hidden="1" outlineLevel="2" x14ac:dyDescent="0.25">
      <c r="A3938" s="196" t="s">
        <v>6926</v>
      </c>
      <c r="B3938" s="196" t="s">
        <v>4995</v>
      </c>
      <c r="C3938" s="197">
        <v>0</v>
      </c>
      <c r="D3938" s="197">
        <v>142</v>
      </c>
      <c r="F3938" s="15"/>
    </row>
    <row r="3939" spans="1:6" hidden="1" outlineLevel="2" x14ac:dyDescent="0.25">
      <c r="A3939" s="196" t="s">
        <v>6927</v>
      </c>
      <c r="B3939" s="196" t="s">
        <v>4997</v>
      </c>
      <c r="C3939" s="197">
        <v>0</v>
      </c>
      <c r="D3939" s="197">
        <v>67</v>
      </c>
      <c r="F3939" s="15"/>
    </row>
    <row r="3940" spans="1:6" hidden="1" outlineLevel="2" x14ac:dyDescent="0.25">
      <c r="A3940" s="196" t="s">
        <v>6928</v>
      </c>
      <c r="B3940" s="196" t="s">
        <v>4999</v>
      </c>
      <c r="C3940" s="197">
        <v>0</v>
      </c>
      <c r="D3940" s="197">
        <v>73.7</v>
      </c>
      <c r="F3940" s="15"/>
    </row>
    <row r="3941" spans="1:6" hidden="1" outlineLevel="2" x14ac:dyDescent="0.25">
      <c r="A3941" s="196" t="s">
        <v>6929</v>
      </c>
      <c r="B3941" s="196" t="s">
        <v>5001</v>
      </c>
      <c r="C3941" s="197">
        <v>0</v>
      </c>
      <c r="D3941" s="197">
        <v>67</v>
      </c>
      <c r="F3941" s="15"/>
    </row>
    <row r="3942" spans="1:6" hidden="1" outlineLevel="2" x14ac:dyDescent="0.25">
      <c r="A3942" s="196" t="s">
        <v>6930</v>
      </c>
      <c r="B3942" s="196" t="s">
        <v>5003</v>
      </c>
      <c r="C3942" s="197">
        <v>0</v>
      </c>
      <c r="D3942" s="197">
        <v>178.6</v>
      </c>
      <c r="F3942" s="15"/>
    </row>
    <row r="3943" spans="1:6" hidden="1" outlineLevel="2" x14ac:dyDescent="0.25">
      <c r="A3943" s="196" t="s">
        <v>6931</v>
      </c>
      <c r="B3943" s="196" t="s">
        <v>5005</v>
      </c>
      <c r="C3943" s="197">
        <v>0</v>
      </c>
      <c r="D3943" s="197">
        <v>178.6</v>
      </c>
      <c r="F3943" s="15"/>
    </row>
    <row r="3944" spans="1:6" hidden="1" outlineLevel="2" x14ac:dyDescent="0.25">
      <c r="A3944" s="196" t="s">
        <v>6932</v>
      </c>
      <c r="B3944" s="196" t="s">
        <v>5007</v>
      </c>
      <c r="C3944" s="197">
        <v>0</v>
      </c>
      <c r="D3944" s="197">
        <v>123.92</v>
      </c>
      <c r="F3944" s="15"/>
    </row>
    <row r="3945" spans="1:6" hidden="1" outlineLevel="2" x14ac:dyDescent="0.25">
      <c r="A3945" s="196" t="s">
        <v>6933</v>
      </c>
      <c r="B3945" s="196" t="s">
        <v>5011</v>
      </c>
      <c r="C3945" s="197">
        <v>0</v>
      </c>
      <c r="D3945" s="197">
        <v>797.98</v>
      </c>
      <c r="F3945" s="15"/>
    </row>
    <row r="3946" spans="1:6" hidden="1" outlineLevel="2" x14ac:dyDescent="0.25">
      <c r="A3946" s="196" t="s">
        <v>6934</v>
      </c>
      <c r="B3946" s="196" t="s">
        <v>5013</v>
      </c>
      <c r="C3946" s="197">
        <v>0</v>
      </c>
      <c r="D3946" s="197">
        <v>67</v>
      </c>
      <c r="F3946" s="15"/>
    </row>
    <row r="3947" spans="1:6" hidden="1" outlineLevel="2" x14ac:dyDescent="0.25">
      <c r="A3947" s="196" t="s">
        <v>6935</v>
      </c>
      <c r="B3947" s="196" t="s">
        <v>5015</v>
      </c>
      <c r="C3947" s="197">
        <v>0</v>
      </c>
      <c r="D3947" s="197">
        <v>67</v>
      </c>
      <c r="F3947" s="15"/>
    </row>
    <row r="3948" spans="1:6" hidden="1" outlineLevel="2" x14ac:dyDescent="0.25">
      <c r="A3948" s="196" t="s">
        <v>6936</v>
      </c>
      <c r="B3948" s="196" t="s">
        <v>5017</v>
      </c>
      <c r="C3948" s="197">
        <v>0</v>
      </c>
      <c r="D3948" s="197">
        <v>67</v>
      </c>
      <c r="F3948" s="15"/>
    </row>
    <row r="3949" spans="1:6" hidden="1" outlineLevel="2" x14ac:dyDescent="0.25">
      <c r="A3949" s="196" t="s">
        <v>6937</v>
      </c>
      <c r="B3949" s="196" t="s">
        <v>5019</v>
      </c>
      <c r="C3949" s="197">
        <v>0</v>
      </c>
      <c r="D3949" s="197">
        <v>134</v>
      </c>
      <c r="F3949" s="15"/>
    </row>
    <row r="3950" spans="1:6" hidden="1" outlineLevel="2" x14ac:dyDescent="0.25">
      <c r="A3950" s="196" t="s">
        <v>6938</v>
      </c>
      <c r="B3950" s="196" t="s">
        <v>5021</v>
      </c>
      <c r="C3950" s="197">
        <v>0</v>
      </c>
      <c r="D3950" s="197">
        <v>67</v>
      </c>
      <c r="F3950" s="15"/>
    </row>
    <row r="3951" spans="1:6" hidden="1" outlineLevel="2" x14ac:dyDescent="0.25">
      <c r="A3951" s="196" t="s">
        <v>6939</v>
      </c>
      <c r="B3951" s="196" t="s">
        <v>5023</v>
      </c>
      <c r="C3951" s="197">
        <v>0</v>
      </c>
      <c r="D3951" s="197">
        <v>375</v>
      </c>
      <c r="F3951" s="15"/>
    </row>
    <row r="3952" spans="1:6" hidden="1" outlineLevel="2" x14ac:dyDescent="0.25">
      <c r="A3952" s="196" t="s">
        <v>6940</v>
      </c>
      <c r="B3952" s="196" t="s">
        <v>5025</v>
      </c>
      <c r="C3952" s="197">
        <v>0</v>
      </c>
      <c r="D3952" s="197">
        <v>142</v>
      </c>
      <c r="F3952" s="15"/>
    </row>
    <row r="3953" spans="1:6" hidden="1" outlineLevel="2" x14ac:dyDescent="0.25">
      <c r="A3953" s="196" t="s">
        <v>6941</v>
      </c>
      <c r="B3953" s="196" t="s">
        <v>5027</v>
      </c>
      <c r="C3953" s="197">
        <v>0</v>
      </c>
      <c r="D3953" s="197">
        <v>134</v>
      </c>
      <c r="F3953" s="15"/>
    </row>
    <row r="3954" spans="1:6" hidden="1" outlineLevel="2" x14ac:dyDescent="0.25">
      <c r="A3954" s="196" t="s">
        <v>6942</v>
      </c>
      <c r="B3954" s="196" t="s">
        <v>5033</v>
      </c>
      <c r="C3954" s="197">
        <v>0</v>
      </c>
      <c r="D3954" s="197">
        <v>67</v>
      </c>
      <c r="F3954" s="15"/>
    </row>
    <row r="3955" spans="1:6" hidden="1" outlineLevel="2" x14ac:dyDescent="0.25">
      <c r="A3955" s="196" t="s">
        <v>6943</v>
      </c>
      <c r="B3955" s="196" t="s">
        <v>5035</v>
      </c>
      <c r="C3955" s="197">
        <v>0</v>
      </c>
      <c r="D3955" s="197">
        <v>67</v>
      </c>
      <c r="F3955" s="15"/>
    </row>
    <row r="3956" spans="1:6" hidden="1" outlineLevel="2" x14ac:dyDescent="0.25">
      <c r="A3956" s="196" t="s">
        <v>6944</v>
      </c>
      <c r="B3956" s="196" t="s">
        <v>5041</v>
      </c>
      <c r="C3956" s="197">
        <v>0</v>
      </c>
      <c r="D3956" s="197">
        <v>67</v>
      </c>
      <c r="F3956" s="15"/>
    </row>
    <row r="3957" spans="1:6" hidden="1" outlineLevel="2" x14ac:dyDescent="0.25">
      <c r="A3957" s="196" t="s">
        <v>6945</v>
      </c>
      <c r="B3957" s="196" t="s">
        <v>5043</v>
      </c>
      <c r="C3957" s="197">
        <v>0</v>
      </c>
      <c r="D3957" s="197">
        <v>107</v>
      </c>
      <c r="F3957" s="15"/>
    </row>
    <row r="3958" spans="1:6" hidden="1" outlineLevel="2" x14ac:dyDescent="0.25">
      <c r="A3958" s="196" t="s">
        <v>6946</v>
      </c>
      <c r="B3958" s="196" t="s">
        <v>5047</v>
      </c>
      <c r="C3958" s="197">
        <v>0</v>
      </c>
      <c r="D3958" s="197">
        <v>178.56</v>
      </c>
      <c r="F3958" s="15"/>
    </row>
    <row r="3959" spans="1:6" hidden="1" outlineLevel="2" x14ac:dyDescent="0.25">
      <c r="A3959" s="196" t="s">
        <v>6947</v>
      </c>
      <c r="B3959" s="196" t="s">
        <v>5049</v>
      </c>
      <c r="C3959" s="197">
        <v>0</v>
      </c>
      <c r="D3959" s="197">
        <v>67</v>
      </c>
      <c r="F3959" s="15"/>
    </row>
    <row r="3960" spans="1:6" hidden="1" outlineLevel="2" x14ac:dyDescent="0.25">
      <c r="A3960" s="196" t="s">
        <v>6948</v>
      </c>
      <c r="B3960" s="196" t="s">
        <v>5051</v>
      </c>
      <c r="C3960" s="197">
        <v>0</v>
      </c>
      <c r="D3960" s="197">
        <v>67</v>
      </c>
      <c r="F3960" s="15"/>
    </row>
    <row r="3961" spans="1:6" hidden="1" outlineLevel="2" x14ac:dyDescent="0.25">
      <c r="A3961" s="196" t="s">
        <v>6949</v>
      </c>
      <c r="B3961" s="196" t="s">
        <v>5053</v>
      </c>
      <c r="C3961" s="197">
        <v>0</v>
      </c>
      <c r="D3961" s="197">
        <v>515.82000000000005</v>
      </c>
      <c r="F3961" s="15"/>
    </row>
    <row r="3962" spans="1:6" hidden="1" outlineLevel="2" x14ac:dyDescent="0.25">
      <c r="A3962" s="196" t="s">
        <v>6950</v>
      </c>
      <c r="B3962" s="196" t="s">
        <v>5055</v>
      </c>
      <c r="C3962" s="197">
        <v>0</v>
      </c>
      <c r="D3962" s="197">
        <v>67</v>
      </c>
      <c r="F3962" s="15"/>
    </row>
    <row r="3963" spans="1:6" hidden="1" outlineLevel="2" x14ac:dyDescent="0.25">
      <c r="A3963" s="196" t="s">
        <v>6951</v>
      </c>
      <c r="B3963" s="196" t="s">
        <v>5057</v>
      </c>
      <c r="C3963" s="197">
        <v>0</v>
      </c>
      <c r="D3963" s="197">
        <v>142</v>
      </c>
      <c r="F3963" s="15"/>
    </row>
    <row r="3964" spans="1:6" hidden="1" outlineLevel="2" x14ac:dyDescent="0.25">
      <c r="A3964" s="196" t="s">
        <v>6952</v>
      </c>
      <c r="B3964" s="196" t="s">
        <v>5059</v>
      </c>
      <c r="C3964" s="197">
        <v>0</v>
      </c>
      <c r="D3964" s="197">
        <v>55</v>
      </c>
      <c r="F3964" s="15"/>
    </row>
    <row r="3965" spans="1:6" hidden="1" outlineLevel="2" x14ac:dyDescent="0.25">
      <c r="A3965" s="196" t="s">
        <v>6953</v>
      </c>
      <c r="B3965" s="196" t="s">
        <v>5063</v>
      </c>
      <c r="C3965" s="197">
        <v>0</v>
      </c>
      <c r="D3965" s="197">
        <v>67</v>
      </c>
      <c r="F3965" s="15"/>
    </row>
    <row r="3966" spans="1:6" hidden="1" outlineLevel="2" x14ac:dyDescent="0.25">
      <c r="A3966" s="196" t="s">
        <v>6954</v>
      </c>
      <c r="B3966" s="196" t="s">
        <v>5065</v>
      </c>
      <c r="C3966" s="197">
        <v>0</v>
      </c>
      <c r="D3966" s="197">
        <v>67</v>
      </c>
      <c r="F3966" s="15"/>
    </row>
    <row r="3967" spans="1:6" hidden="1" outlineLevel="2" x14ac:dyDescent="0.25">
      <c r="A3967" s="196" t="s">
        <v>6955</v>
      </c>
      <c r="B3967" s="196" t="s">
        <v>6956</v>
      </c>
      <c r="C3967" s="197">
        <v>0</v>
      </c>
      <c r="D3967" s="197">
        <v>400</v>
      </c>
      <c r="F3967" s="15"/>
    </row>
    <row r="3968" spans="1:6" hidden="1" outlineLevel="2" x14ac:dyDescent="0.25">
      <c r="A3968" s="196" t="s">
        <v>6957</v>
      </c>
      <c r="B3968" s="196" t="s">
        <v>5069</v>
      </c>
      <c r="C3968" s="197">
        <v>0</v>
      </c>
      <c r="D3968" s="197">
        <v>67</v>
      </c>
      <c r="F3968" s="15"/>
    </row>
    <row r="3969" spans="1:6" hidden="1" outlineLevel="2" x14ac:dyDescent="0.25">
      <c r="A3969" s="196" t="s">
        <v>6958</v>
      </c>
      <c r="B3969" s="196" t="s">
        <v>5071</v>
      </c>
      <c r="C3969" s="197">
        <v>0</v>
      </c>
      <c r="D3969" s="197">
        <v>142</v>
      </c>
      <c r="F3969" s="15"/>
    </row>
    <row r="3970" spans="1:6" hidden="1" outlineLevel="2" x14ac:dyDescent="0.25">
      <c r="A3970" s="196" t="s">
        <v>6959</v>
      </c>
      <c r="B3970" s="196" t="s">
        <v>5073</v>
      </c>
      <c r="C3970" s="197">
        <v>0</v>
      </c>
      <c r="D3970" s="197">
        <v>323.72000000000003</v>
      </c>
      <c r="F3970" s="15"/>
    </row>
    <row r="3971" spans="1:6" hidden="1" outlineLevel="2" x14ac:dyDescent="0.25">
      <c r="A3971" s="196" t="s">
        <v>6960</v>
      </c>
      <c r="B3971" s="196" t="s">
        <v>5075</v>
      </c>
      <c r="C3971" s="197">
        <v>0</v>
      </c>
      <c r="D3971" s="197">
        <v>178.6</v>
      </c>
      <c r="F3971" s="15"/>
    </row>
    <row r="3972" spans="1:6" hidden="1" outlineLevel="2" x14ac:dyDescent="0.25">
      <c r="A3972" s="196" t="s">
        <v>6961</v>
      </c>
      <c r="B3972" s="196" t="s">
        <v>5077</v>
      </c>
      <c r="C3972" s="197">
        <v>0</v>
      </c>
      <c r="D3972" s="197">
        <v>67</v>
      </c>
      <c r="F3972" s="15"/>
    </row>
    <row r="3973" spans="1:6" hidden="1" outlineLevel="2" x14ac:dyDescent="0.25">
      <c r="A3973" s="196" t="s">
        <v>6962</v>
      </c>
      <c r="B3973" s="196" t="s">
        <v>5079</v>
      </c>
      <c r="C3973" s="197">
        <v>0</v>
      </c>
      <c r="D3973" s="197">
        <v>142</v>
      </c>
      <c r="F3973" s="15"/>
    </row>
    <row r="3974" spans="1:6" hidden="1" outlineLevel="2" x14ac:dyDescent="0.25">
      <c r="A3974" s="196" t="s">
        <v>6963</v>
      </c>
      <c r="B3974" s="196" t="s">
        <v>5081</v>
      </c>
      <c r="C3974" s="197">
        <v>0</v>
      </c>
      <c r="D3974" s="197">
        <v>67</v>
      </c>
      <c r="F3974" s="15"/>
    </row>
    <row r="3975" spans="1:6" hidden="1" outlineLevel="2" x14ac:dyDescent="0.25">
      <c r="A3975" s="196" t="s">
        <v>6964</v>
      </c>
      <c r="B3975" s="196" t="s">
        <v>5083</v>
      </c>
      <c r="C3975" s="197">
        <v>0</v>
      </c>
      <c r="D3975" s="197">
        <v>201</v>
      </c>
      <c r="F3975" s="15"/>
    </row>
    <row r="3976" spans="1:6" hidden="1" outlineLevel="2" x14ac:dyDescent="0.25">
      <c r="A3976" s="196" t="s">
        <v>6965</v>
      </c>
      <c r="B3976" s="196" t="s">
        <v>5085</v>
      </c>
      <c r="C3976" s="197">
        <v>0</v>
      </c>
      <c r="D3976" s="197">
        <v>134</v>
      </c>
      <c r="F3976" s="15"/>
    </row>
    <row r="3977" spans="1:6" hidden="1" outlineLevel="2" x14ac:dyDescent="0.25">
      <c r="A3977" s="196" t="s">
        <v>6966</v>
      </c>
      <c r="B3977" s="196" t="s">
        <v>5087</v>
      </c>
      <c r="C3977" s="197">
        <v>0</v>
      </c>
      <c r="D3977" s="197">
        <v>67</v>
      </c>
      <c r="F3977" s="15"/>
    </row>
    <row r="3978" spans="1:6" hidden="1" outlineLevel="2" x14ac:dyDescent="0.25">
      <c r="A3978" s="196" t="s">
        <v>6967</v>
      </c>
      <c r="B3978" s="196" t="s">
        <v>5089</v>
      </c>
      <c r="C3978" s="197">
        <v>0</v>
      </c>
      <c r="D3978" s="197">
        <v>989.76</v>
      </c>
      <c r="F3978" s="15"/>
    </row>
    <row r="3979" spans="1:6" hidden="1" outlineLevel="2" x14ac:dyDescent="0.25">
      <c r="A3979" s="196" t="s">
        <v>6968</v>
      </c>
      <c r="B3979" s="196" t="s">
        <v>5091</v>
      </c>
      <c r="C3979" s="197">
        <v>0</v>
      </c>
      <c r="D3979" s="197">
        <v>168</v>
      </c>
      <c r="F3979" s="15"/>
    </row>
    <row r="3980" spans="1:6" hidden="1" outlineLevel="2" x14ac:dyDescent="0.25">
      <c r="A3980" s="196" t="s">
        <v>6969</v>
      </c>
      <c r="B3980" s="196" t="s">
        <v>5093</v>
      </c>
      <c r="C3980" s="197">
        <v>0</v>
      </c>
      <c r="D3980" s="197">
        <v>67</v>
      </c>
      <c r="F3980" s="15"/>
    </row>
    <row r="3981" spans="1:6" hidden="1" outlineLevel="2" x14ac:dyDescent="0.25">
      <c r="A3981" s="196" t="s">
        <v>6970</v>
      </c>
      <c r="B3981" s="196" t="s">
        <v>5095</v>
      </c>
      <c r="C3981" s="197">
        <v>0</v>
      </c>
      <c r="D3981" s="197">
        <v>67</v>
      </c>
      <c r="F3981" s="15"/>
    </row>
    <row r="3982" spans="1:6" hidden="1" outlineLevel="2" x14ac:dyDescent="0.25">
      <c r="A3982" s="196" t="s">
        <v>6971</v>
      </c>
      <c r="B3982" s="196" t="s">
        <v>5098</v>
      </c>
      <c r="C3982" s="197">
        <v>0</v>
      </c>
      <c r="D3982" s="197">
        <v>550.38</v>
      </c>
      <c r="F3982" s="15"/>
    </row>
    <row r="3983" spans="1:6" hidden="1" outlineLevel="2" x14ac:dyDescent="0.25">
      <c r="A3983" s="196" t="s">
        <v>6972</v>
      </c>
      <c r="B3983" s="196" t="s">
        <v>5102</v>
      </c>
      <c r="C3983" s="197">
        <v>0</v>
      </c>
      <c r="D3983" s="197">
        <v>67</v>
      </c>
      <c r="F3983" s="15"/>
    </row>
    <row r="3984" spans="1:6" hidden="1" outlineLevel="2" x14ac:dyDescent="0.25">
      <c r="A3984" s="196" t="s">
        <v>6973</v>
      </c>
      <c r="B3984" s="196" t="s">
        <v>5106</v>
      </c>
      <c r="C3984" s="197">
        <v>0</v>
      </c>
      <c r="D3984" s="197">
        <v>134</v>
      </c>
      <c r="F3984" s="15"/>
    </row>
    <row r="3985" spans="1:6" hidden="1" outlineLevel="2" x14ac:dyDescent="0.25">
      <c r="A3985" s="196" t="s">
        <v>6974</v>
      </c>
      <c r="B3985" s="196" t="s">
        <v>5108</v>
      </c>
      <c r="C3985" s="197">
        <v>0</v>
      </c>
      <c r="D3985" s="197">
        <v>195.34</v>
      </c>
      <c r="F3985" s="15"/>
    </row>
    <row r="3986" spans="1:6" hidden="1" outlineLevel="2" x14ac:dyDescent="0.25">
      <c r="A3986" s="196" t="s">
        <v>6975</v>
      </c>
      <c r="B3986" s="196" t="s">
        <v>5112</v>
      </c>
      <c r="C3986" s="197">
        <v>0</v>
      </c>
      <c r="D3986" s="197">
        <v>67</v>
      </c>
      <c r="F3986" s="15"/>
    </row>
    <row r="3987" spans="1:6" hidden="1" outlineLevel="2" x14ac:dyDescent="0.25">
      <c r="A3987" s="196" t="s">
        <v>6976</v>
      </c>
      <c r="B3987" s="196" t="s">
        <v>5114</v>
      </c>
      <c r="C3987" s="197">
        <v>0</v>
      </c>
      <c r="D3987" s="197">
        <v>515.34</v>
      </c>
      <c r="F3987" s="15"/>
    </row>
    <row r="3988" spans="1:6" hidden="1" outlineLevel="2" x14ac:dyDescent="0.25">
      <c r="A3988" s="196" t="s">
        <v>6977</v>
      </c>
      <c r="B3988" s="196" t="s">
        <v>5116</v>
      </c>
      <c r="C3988" s="197">
        <v>0</v>
      </c>
      <c r="D3988" s="197">
        <v>67</v>
      </c>
      <c r="F3988" s="15"/>
    </row>
    <row r="3989" spans="1:6" hidden="1" outlineLevel="2" x14ac:dyDescent="0.25">
      <c r="A3989" s="196" t="s">
        <v>6978</v>
      </c>
      <c r="B3989" s="196" t="s">
        <v>5118</v>
      </c>
      <c r="C3989" s="197">
        <v>0</v>
      </c>
      <c r="D3989" s="197">
        <v>134</v>
      </c>
      <c r="F3989" s="15"/>
    </row>
    <row r="3990" spans="1:6" hidden="1" outlineLevel="2" x14ac:dyDescent="0.25">
      <c r="A3990" s="196" t="s">
        <v>6979</v>
      </c>
      <c r="B3990" s="196" t="s">
        <v>5120</v>
      </c>
      <c r="C3990" s="197">
        <v>0</v>
      </c>
      <c r="D3990" s="197">
        <v>67</v>
      </c>
      <c r="F3990" s="15"/>
    </row>
    <row r="3991" spans="1:6" hidden="1" outlineLevel="2" x14ac:dyDescent="0.25">
      <c r="A3991" s="196" t="s">
        <v>6980</v>
      </c>
      <c r="B3991" s="196" t="s">
        <v>5122</v>
      </c>
      <c r="C3991" s="197">
        <v>0</v>
      </c>
      <c r="D3991" s="197">
        <v>67</v>
      </c>
      <c r="F3991" s="15"/>
    </row>
    <row r="3992" spans="1:6" hidden="1" outlineLevel="2" x14ac:dyDescent="0.25">
      <c r="A3992" s="196" t="s">
        <v>6981</v>
      </c>
      <c r="B3992" s="196" t="s">
        <v>5124</v>
      </c>
      <c r="C3992" s="197">
        <v>0</v>
      </c>
      <c r="D3992" s="197">
        <v>67</v>
      </c>
      <c r="F3992" s="15"/>
    </row>
    <row r="3993" spans="1:6" hidden="1" outlineLevel="2" x14ac:dyDescent="0.25">
      <c r="A3993" s="196" t="s">
        <v>6982</v>
      </c>
      <c r="B3993" s="196" t="s">
        <v>5126</v>
      </c>
      <c r="C3993" s="197">
        <v>0</v>
      </c>
      <c r="D3993" s="197">
        <v>67</v>
      </c>
      <c r="F3993" s="15"/>
    </row>
    <row r="3994" spans="1:6" hidden="1" outlineLevel="2" x14ac:dyDescent="0.25">
      <c r="A3994" s="196" t="s">
        <v>6983</v>
      </c>
      <c r="B3994" s="196" t="s">
        <v>5128</v>
      </c>
      <c r="C3994" s="197">
        <v>0</v>
      </c>
      <c r="D3994" s="197">
        <v>345.34</v>
      </c>
      <c r="F3994" s="15"/>
    </row>
    <row r="3995" spans="1:6" hidden="1" outlineLevel="2" x14ac:dyDescent="0.25">
      <c r="A3995" s="196" t="s">
        <v>6984</v>
      </c>
      <c r="B3995" s="196" t="s">
        <v>5130</v>
      </c>
      <c r="C3995" s="197">
        <v>0</v>
      </c>
      <c r="D3995" s="197">
        <v>67</v>
      </c>
      <c r="F3995" s="15"/>
    </row>
    <row r="3996" spans="1:6" hidden="1" outlineLevel="2" x14ac:dyDescent="0.25">
      <c r="A3996" s="196" t="s">
        <v>6985</v>
      </c>
      <c r="B3996" s="196" t="s">
        <v>5132</v>
      </c>
      <c r="C3996" s="197">
        <v>0</v>
      </c>
      <c r="D3996" s="197">
        <v>67</v>
      </c>
      <c r="F3996" s="15"/>
    </row>
    <row r="3997" spans="1:6" hidden="1" outlineLevel="2" x14ac:dyDescent="0.25">
      <c r="A3997" s="196" t="s">
        <v>6986</v>
      </c>
      <c r="B3997" s="196" t="s">
        <v>5134</v>
      </c>
      <c r="C3997" s="197">
        <v>0</v>
      </c>
      <c r="D3997" s="197">
        <v>184.18</v>
      </c>
      <c r="F3997" s="15"/>
    </row>
    <row r="3998" spans="1:6" hidden="1" outlineLevel="2" x14ac:dyDescent="0.25">
      <c r="A3998" s="196" t="s">
        <v>6987</v>
      </c>
      <c r="B3998" s="196" t="s">
        <v>5136</v>
      </c>
      <c r="C3998" s="197">
        <v>0</v>
      </c>
      <c r="D3998" s="197">
        <v>240.06</v>
      </c>
      <c r="F3998" s="15"/>
    </row>
    <row r="3999" spans="1:6" hidden="1" outlineLevel="2" x14ac:dyDescent="0.25">
      <c r="A3999" s="196" t="s">
        <v>6988</v>
      </c>
      <c r="B3999" s="196" t="s">
        <v>5140</v>
      </c>
      <c r="C3999" s="197">
        <v>0</v>
      </c>
      <c r="D3999" s="197">
        <v>67</v>
      </c>
      <c r="F3999" s="15"/>
    </row>
    <row r="4000" spans="1:6" hidden="1" outlineLevel="2" x14ac:dyDescent="0.25">
      <c r="A4000" s="196" t="s">
        <v>6989</v>
      </c>
      <c r="B4000" s="196" t="s">
        <v>4963</v>
      </c>
      <c r="C4000" s="197">
        <v>0</v>
      </c>
      <c r="D4000" s="197">
        <v>67</v>
      </c>
      <c r="F4000" s="15"/>
    </row>
    <row r="4001" spans="1:6" hidden="1" outlineLevel="2" x14ac:dyDescent="0.25">
      <c r="A4001" s="196" t="s">
        <v>6990</v>
      </c>
      <c r="B4001" s="196" t="s">
        <v>5143</v>
      </c>
      <c r="C4001" s="197">
        <v>0</v>
      </c>
      <c r="D4001" s="197">
        <v>67</v>
      </c>
      <c r="F4001" s="15"/>
    </row>
    <row r="4002" spans="1:6" hidden="1" outlineLevel="2" x14ac:dyDescent="0.25">
      <c r="A4002" s="196" t="s">
        <v>6991</v>
      </c>
      <c r="B4002" s="196" t="s">
        <v>5147</v>
      </c>
      <c r="C4002" s="197">
        <v>0</v>
      </c>
      <c r="D4002" s="197">
        <v>134</v>
      </c>
      <c r="F4002" s="15"/>
    </row>
    <row r="4003" spans="1:6" hidden="1" outlineLevel="2" x14ac:dyDescent="0.25">
      <c r="A4003" s="196" t="s">
        <v>6992</v>
      </c>
      <c r="B4003" s="196" t="s">
        <v>5151</v>
      </c>
      <c r="C4003" s="197">
        <v>0</v>
      </c>
      <c r="D4003" s="197">
        <v>142</v>
      </c>
      <c r="F4003" s="15"/>
    </row>
    <row r="4004" spans="1:6" hidden="1" outlineLevel="2" x14ac:dyDescent="0.25">
      <c r="A4004" s="196" t="s">
        <v>6993</v>
      </c>
      <c r="B4004" s="196" t="s">
        <v>5153</v>
      </c>
      <c r="C4004" s="197">
        <v>0</v>
      </c>
      <c r="D4004" s="197">
        <v>187</v>
      </c>
      <c r="F4004" s="15"/>
    </row>
    <row r="4005" spans="1:6" hidden="1" outlineLevel="2" x14ac:dyDescent="0.25">
      <c r="A4005" s="196" t="s">
        <v>6994</v>
      </c>
      <c r="B4005" s="196" t="s">
        <v>5155</v>
      </c>
      <c r="C4005" s="197">
        <v>0</v>
      </c>
      <c r="D4005" s="197">
        <v>67</v>
      </c>
      <c r="F4005" s="15"/>
    </row>
    <row r="4006" spans="1:6" hidden="1" outlineLevel="2" x14ac:dyDescent="0.25">
      <c r="A4006" s="196" t="s">
        <v>6995</v>
      </c>
      <c r="B4006" s="196" t="s">
        <v>5157</v>
      </c>
      <c r="C4006" s="197">
        <v>0</v>
      </c>
      <c r="D4006" s="197">
        <v>896.22</v>
      </c>
      <c r="F4006" s="15"/>
    </row>
    <row r="4007" spans="1:6" hidden="1" outlineLevel="2" x14ac:dyDescent="0.25">
      <c r="A4007" s="196" t="s">
        <v>6996</v>
      </c>
      <c r="B4007" s="196" t="s">
        <v>5159</v>
      </c>
      <c r="C4007" s="197">
        <v>0</v>
      </c>
      <c r="D4007" s="197">
        <v>1890</v>
      </c>
      <c r="F4007" s="15"/>
    </row>
    <row r="4008" spans="1:6" hidden="1" outlineLevel="2" x14ac:dyDescent="0.25">
      <c r="A4008" s="196" t="s">
        <v>6997</v>
      </c>
      <c r="B4008" s="196" t="s">
        <v>5161</v>
      </c>
      <c r="C4008" s="197">
        <v>0</v>
      </c>
      <c r="D4008" s="197">
        <v>298.2</v>
      </c>
      <c r="F4008" s="15"/>
    </row>
    <row r="4009" spans="1:6" hidden="1" outlineLevel="2" x14ac:dyDescent="0.25">
      <c r="A4009" s="196" t="s">
        <v>6998</v>
      </c>
      <c r="B4009" s="196" t="s">
        <v>5163</v>
      </c>
      <c r="C4009" s="197">
        <v>0</v>
      </c>
      <c r="D4009" s="197">
        <v>67</v>
      </c>
      <c r="F4009" s="15"/>
    </row>
    <row r="4010" spans="1:6" hidden="1" outlineLevel="2" x14ac:dyDescent="0.25">
      <c r="A4010" s="196" t="s">
        <v>6999</v>
      </c>
      <c r="B4010" s="196" t="s">
        <v>5165</v>
      </c>
      <c r="C4010" s="197">
        <v>0</v>
      </c>
      <c r="D4010" s="197">
        <v>117</v>
      </c>
      <c r="F4010" s="15"/>
    </row>
    <row r="4011" spans="1:6" hidden="1" outlineLevel="2" x14ac:dyDescent="0.25">
      <c r="A4011" s="196" t="s">
        <v>7000</v>
      </c>
      <c r="B4011" s="196" t="s">
        <v>5169</v>
      </c>
      <c r="C4011" s="197">
        <v>0</v>
      </c>
      <c r="D4011" s="197">
        <v>67</v>
      </c>
      <c r="F4011" s="15"/>
    </row>
    <row r="4012" spans="1:6" hidden="1" outlineLevel="2" x14ac:dyDescent="0.25">
      <c r="A4012" s="196" t="s">
        <v>7001</v>
      </c>
      <c r="B4012" s="196" t="s">
        <v>5171</v>
      </c>
      <c r="C4012" s="197">
        <v>0</v>
      </c>
      <c r="D4012" s="197">
        <v>4950</v>
      </c>
      <c r="F4012" s="15"/>
    </row>
    <row r="4013" spans="1:6" hidden="1" outlineLevel="2" x14ac:dyDescent="0.25">
      <c r="A4013" s="196" t="s">
        <v>7002</v>
      </c>
      <c r="B4013" s="196" t="s">
        <v>5181</v>
      </c>
      <c r="C4013" s="197">
        <v>0</v>
      </c>
      <c r="D4013" s="197">
        <v>142</v>
      </c>
      <c r="F4013" s="15"/>
    </row>
    <row r="4014" spans="1:6" hidden="1" outlineLevel="2" x14ac:dyDescent="0.25">
      <c r="A4014" s="196" t="s">
        <v>7003</v>
      </c>
      <c r="B4014" s="196" t="s">
        <v>5183</v>
      </c>
      <c r="C4014" s="197">
        <v>0</v>
      </c>
      <c r="D4014" s="197">
        <v>67</v>
      </c>
      <c r="F4014" s="15"/>
    </row>
    <row r="4015" spans="1:6" hidden="1" outlineLevel="2" x14ac:dyDescent="0.25">
      <c r="A4015" s="196" t="s">
        <v>7004</v>
      </c>
      <c r="B4015" s="196" t="s">
        <v>5185</v>
      </c>
      <c r="C4015" s="197">
        <v>0</v>
      </c>
      <c r="D4015" s="197">
        <v>67</v>
      </c>
      <c r="F4015" s="15"/>
    </row>
    <row r="4016" spans="1:6" hidden="1" outlineLevel="2" x14ac:dyDescent="0.25">
      <c r="A4016" s="196" t="s">
        <v>7005</v>
      </c>
      <c r="B4016" s="196" t="s">
        <v>5187</v>
      </c>
      <c r="C4016" s="197">
        <v>0</v>
      </c>
      <c r="D4016" s="197">
        <v>67</v>
      </c>
      <c r="F4016" s="15"/>
    </row>
    <row r="4017" spans="1:6" hidden="1" outlineLevel="2" x14ac:dyDescent="0.25">
      <c r="A4017" s="196" t="s">
        <v>7006</v>
      </c>
      <c r="B4017" s="196" t="s">
        <v>5189</v>
      </c>
      <c r="C4017" s="197">
        <v>0</v>
      </c>
      <c r="D4017" s="197">
        <v>284</v>
      </c>
      <c r="F4017" s="15"/>
    </row>
    <row r="4018" spans="1:6" hidden="1" outlineLevel="2" x14ac:dyDescent="0.25">
      <c r="A4018" s="196" t="s">
        <v>7007</v>
      </c>
      <c r="B4018" s="196" t="s">
        <v>5191</v>
      </c>
      <c r="C4018" s="197">
        <v>0</v>
      </c>
      <c r="D4018" s="197">
        <v>128.34</v>
      </c>
      <c r="F4018" s="15"/>
    </row>
    <row r="4019" spans="1:6" hidden="1" outlineLevel="2" x14ac:dyDescent="0.25">
      <c r="A4019" s="196" t="s">
        <v>7008</v>
      </c>
      <c r="B4019" s="196" t="s">
        <v>5193</v>
      </c>
      <c r="C4019" s="197">
        <v>0</v>
      </c>
      <c r="D4019" s="197">
        <v>192.22</v>
      </c>
      <c r="F4019" s="15"/>
    </row>
    <row r="4020" spans="1:6" hidden="1" outlineLevel="2" x14ac:dyDescent="0.25">
      <c r="A4020" s="196" t="s">
        <v>7009</v>
      </c>
      <c r="B4020" s="196" t="s">
        <v>5195</v>
      </c>
      <c r="C4020" s="197">
        <v>0</v>
      </c>
      <c r="D4020" s="197">
        <v>889.28</v>
      </c>
      <c r="F4020" s="15"/>
    </row>
    <row r="4021" spans="1:6" hidden="1" outlineLevel="2" x14ac:dyDescent="0.25">
      <c r="A4021" s="196" t="s">
        <v>7010</v>
      </c>
      <c r="B4021" s="196" t="s">
        <v>7011</v>
      </c>
      <c r="C4021" s="197">
        <v>0</v>
      </c>
      <c r="D4021" s="197">
        <v>940</v>
      </c>
      <c r="F4021" s="15"/>
    </row>
    <row r="4022" spans="1:6" hidden="1" outlineLevel="2" x14ac:dyDescent="0.25">
      <c r="A4022" s="196" t="s">
        <v>7012</v>
      </c>
      <c r="B4022" s="196" t="s">
        <v>5199</v>
      </c>
      <c r="C4022" s="197">
        <v>0</v>
      </c>
      <c r="D4022" s="197">
        <v>128.34</v>
      </c>
      <c r="F4022" s="15"/>
    </row>
    <row r="4023" spans="1:6" hidden="1" outlineLevel="2" x14ac:dyDescent="0.25">
      <c r="A4023" s="196" t="s">
        <v>7013</v>
      </c>
      <c r="B4023" s="196" t="s">
        <v>5201</v>
      </c>
      <c r="C4023" s="197">
        <v>0</v>
      </c>
      <c r="D4023" s="197">
        <v>569.66</v>
      </c>
      <c r="F4023" s="15"/>
    </row>
    <row r="4024" spans="1:6" hidden="1" outlineLevel="2" x14ac:dyDescent="0.25">
      <c r="A4024" s="196" t="s">
        <v>7014</v>
      </c>
      <c r="B4024" s="196" t="s">
        <v>5203</v>
      </c>
      <c r="C4024" s="197">
        <v>0</v>
      </c>
      <c r="D4024" s="197">
        <v>142</v>
      </c>
      <c r="F4024" s="15"/>
    </row>
    <row r="4025" spans="1:6" hidden="1" outlineLevel="2" x14ac:dyDescent="0.25">
      <c r="A4025" s="196" t="s">
        <v>7015</v>
      </c>
      <c r="B4025" s="196" t="s">
        <v>5205</v>
      </c>
      <c r="C4025" s="197">
        <v>0</v>
      </c>
      <c r="D4025" s="197">
        <v>67</v>
      </c>
      <c r="F4025" s="15"/>
    </row>
    <row r="4026" spans="1:6" hidden="1" outlineLevel="2" x14ac:dyDescent="0.25">
      <c r="A4026" s="196" t="s">
        <v>7016</v>
      </c>
      <c r="B4026" s="196" t="s">
        <v>5207</v>
      </c>
      <c r="C4026" s="197">
        <v>0</v>
      </c>
      <c r="D4026" s="197">
        <v>379.48</v>
      </c>
      <c r="F4026" s="15"/>
    </row>
    <row r="4027" spans="1:6" hidden="1" outlineLevel="2" x14ac:dyDescent="0.25">
      <c r="A4027" s="196" t="s">
        <v>7017</v>
      </c>
      <c r="B4027" s="196" t="s">
        <v>5209</v>
      </c>
      <c r="C4027" s="197">
        <v>0</v>
      </c>
      <c r="D4027" s="197">
        <v>290.2</v>
      </c>
      <c r="F4027" s="15"/>
    </row>
    <row r="4028" spans="1:6" hidden="1" outlineLevel="2" x14ac:dyDescent="0.25">
      <c r="A4028" s="196" t="s">
        <v>7018</v>
      </c>
      <c r="B4028" s="196" t="s">
        <v>5211</v>
      </c>
      <c r="C4028" s="197">
        <v>0</v>
      </c>
      <c r="D4028" s="197">
        <v>67</v>
      </c>
      <c r="F4028" s="15"/>
    </row>
    <row r="4029" spans="1:6" hidden="1" outlineLevel="2" x14ac:dyDescent="0.25">
      <c r="A4029" s="196" t="s">
        <v>7019</v>
      </c>
      <c r="B4029" s="196" t="s">
        <v>5213</v>
      </c>
      <c r="C4029" s="197">
        <v>0</v>
      </c>
      <c r="D4029" s="197">
        <v>117</v>
      </c>
      <c r="F4029" s="15"/>
    </row>
    <row r="4030" spans="1:6" hidden="1" outlineLevel="2" x14ac:dyDescent="0.25">
      <c r="A4030" s="196" t="s">
        <v>7020</v>
      </c>
      <c r="B4030" s="196" t="s">
        <v>7021</v>
      </c>
      <c r="C4030" s="197">
        <v>0</v>
      </c>
      <c r="D4030" s="197">
        <v>1116.2</v>
      </c>
      <c r="F4030" s="15"/>
    </row>
    <row r="4031" spans="1:6" hidden="1" outlineLevel="2" x14ac:dyDescent="0.25">
      <c r="A4031" s="196" t="s">
        <v>7022</v>
      </c>
      <c r="B4031" s="196" t="s">
        <v>5217</v>
      </c>
      <c r="C4031" s="197">
        <v>0</v>
      </c>
      <c r="D4031" s="197">
        <v>67</v>
      </c>
      <c r="F4031" s="15"/>
    </row>
    <row r="4032" spans="1:6" hidden="1" outlineLevel="2" x14ac:dyDescent="0.25">
      <c r="A4032" s="196" t="s">
        <v>7023</v>
      </c>
      <c r="B4032" s="196" t="s">
        <v>5221</v>
      </c>
      <c r="C4032" s="197">
        <v>0</v>
      </c>
      <c r="D4032" s="197">
        <v>67</v>
      </c>
      <c r="F4032" s="15"/>
    </row>
    <row r="4033" spans="1:6" hidden="1" outlineLevel="2" x14ac:dyDescent="0.25">
      <c r="A4033" s="196" t="s">
        <v>7024</v>
      </c>
      <c r="B4033" s="196" t="s">
        <v>5223</v>
      </c>
      <c r="C4033" s="197">
        <v>0</v>
      </c>
      <c r="D4033" s="197">
        <v>217</v>
      </c>
      <c r="F4033" s="15"/>
    </row>
    <row r="4034" spans="1:6" hidden="1" outlineLevel="1" x14ac:dyDescent="0.25">
      <c r="A4034" s="196" t="s">
        <v>3364</v>
      </c>
      <c r="B4034" s="196" t="s">
        <v>2075</v>
      </c>
      <c r="C4034" s="197">
        <v>0</v>
      </c>
      <c r="D4034" s="197">
        <v>58708.95</v>
      </c>
      <c r="F4034" s="15"/>
    </row>
    <row r="4035" spans="1:6" hidden="1" outlineLevel="2" x14ac:dyDescent="0.25">
      <c r="A4035" s="196" t="s">
        <v>7025</v>
      </c>
      <c r="B4035" s="196" t="s">
        <v>2079</v>
      </c>
      <c r="C4035" s="198">
        <v>0</v>
      </c>
      <c r="D4035" s="198">
        <v>0</v>
      </c>
      <c r="F4035" s="15"/>
    </row>
    <row r="4036" spans="1:6" hidden="1" outlineLevel="2" x14ac:dyDescent="0.25">
      <c r="A4036" s="196" t="s">
        <v>3365</v>
      </c>
      <c r="B4036" s="196" t="s">
        <v>2081</v>
      </c>
      <c r="C4036" s="197">
        <v>0</v>
      </c>
      <c r="D4036" s="197">
        <v>1660</v>
      </c>
      <c r="F4036" s="15"/>
    </row>
    <row r="4037" spans="1:6" hidden="1" outlineLevel="2" x14ac:dyDescent="0.25">
      <c r="A4037" s="196" t="s">
        <v>7026</v>
      </c>
      <c r="B4037" s="196" t="s">
        <v>5229</v>
      </c>
      <c r="C4037" s="198">
        <v>0</v>
      </c>
      <c r="D4037" s="198">
        <v>0</v>
      </c>
      <c r="F4037" s="15"/>
    </row>
    <row r="4038" spans="1:6" hidden="1" outlineLevel="2" x14ac:dyDescent="0.25">
      <c r="A4038" s="196" t="s">
        <v>3366</v>
      </c>
      <c r="B4038" s="196" t="s">
        <v>2085</v>
      </c>
      <c r="C4038" s="197">
        <v>0</v>
      </c>
      <c r="D4038" s="197">
        <v>160</v>
      </c>
      <c r="F4038" s="15"/>
    </row>
    <row r="4039" spans="1:6" hidden="1" outlineLevel="2" x14ac:dyDescent="0.25">
      <c r="A4039" s="196" t="s">
        <v>3367</v>
      </c>
      <c r="B4039" s="196" t="s">
        <v>2087</v>
      </c>
      <c r="C4039" s="198">
        <v>0</v>
      </c>
      <c r="D4039" s="198">
        <v>0</v>
      </c>
      <c r="F4039" s="15"/>
    </row>
    <row r="4040" spans="1:6" hidden="1" outlineLevel="2" x14ac:dyDescent="0.25">
      <c r="A4040" s="196" t="s">
        <v>7027</v>
      </c>
      <c r="B4040" s="196" t="s">
        <v>5231</v>
      </c>
      <c r="C4040" s="198">
        <v>0</v>
      </c>
      <c r="D4040" s="198">
        <v>0</v>
      </c>
      <c r="F4040" s="15"/>
    </row>
    <row r="4041" spans="1:6" hidden="1" outlineLevel="2" x14ac:dyDescent="0.25">
      <c r="A4041" s="196" t="s">
        <v>3368</v>
      </c>
      <c r="B4041" s="196" t="s">
        <v>2089</v>
      </c>
      <c r="C4041" s="198">
        <v>0</v>
      </c>
      <c r="D4041" s="198">
        <v>0</v>
      </c>
      <c r="F4041" s="15"/>
    </row>
    <row r="4042" spans="1:6" hidden="1" outlineLevel="2" x14ac:dyDescent="0.25">
      <c r="A4042" s="196" t="s">
        <v>7028</v>
      </c>
      <c r="B4042" s="196" t="s">
        <v>5986</v>
      </c>
      <c r="C4042" s="198">
        <v>0</v>
      </c>
      <c r="D4042" s="198">
        <v>0</v>
      </c>
      <c r="F4042" s="15"/>
    </row>
    <row r="4043" spans="1:6" hidden="1" outlineLevel="2" x14ac:dyDescent="0.25">
      <c r="A4043" s="196" t="s">
        <v>3369</v>
      </c>
      <c r="B4043" s="196" t="s">
        <v>2091</v>
      </c>
      <c r="C4043" s="198">
        <v>0</v>
      </c>
      <c r="D4043" s="198">
        <v>0</v>
      </c>
      <c r="F4043" s="15"/>
    </row>
    <row r="4044" spans="1:6" hidden="1" outlineLevel="2" x14ac:dyDescent="0.25">
      <c r="A4044" s="196" t="s">
        <v>7029</v>
      </c>
      <c r="B4044" s="196" t="s">
        <v>5233</v>
      </c>
      <c r="C4044" s="197">
        <v>0</v>
      </c>
      <c r="D4044" s="197">
        <v>3945</v>
      </c>
      <c r="F4044" s="15"/>
    </row>
    <row r="4045" spans="1:6" hidden="1" outlineLevel="2" x14ac:dyDescent="0.25">
      <c r="A4045" s="196" t="s">
        <v>7030</v>
      </c>
      <c r="B4045" s="196" t="s">
        <v>5235</v>
      </c>
      <c r="C4045" s="197">
        <v>0</v>
      </c>
      <c r="D4045" s="197">
        <v>15685.75</v>
      </c>
      <c r="F4045" s="15"/>
    </row>
    <row r="4046" spans="1:6" hidden="1" outlineLevel="2" x14ac:dyDescent="0.25">
      <c r="A4046" s="196" t="s">
        <v>3370</v>
      </c>
      <c r="B4046" s="196" t="s">
        <v>2093</v>
      </c>
      <c r="C4046" s="198">
        <v>0</v>
      </c>
      <c r="D4046" s="198">
        <v>0</v>
      </c>
      <c r="F4046" s="15"/>
    </row>
    <row r="4047" spans="1:6" hidden="1" outlineLevel="2" x14ac:dyDescent="0.25">
      <c r="A4047" s="196" t="s">
        <v>3371</v>
      </c>
      <c r="B4047" s="196" t="s">
        <v>2095</v>
      </c>
      <c r="C4047" s="197">
        <v>0</v>
      </c>
      <c r="D4047" s="197">
        <v>960</v>
      </c>
      <c r="F4047" s="15"/>
    </row>
    <row r="4048" spans="1:6" hidden="1" outlineLevel="2" x14ac:dyDescent="0.25">
      <c r="A4048" s="196" t="s">
        <v>3372</v>
      </c>
      <c r="B4048" s="196" t="s">
        <v>1202</v>
      </c>
      <c r="C4048" s="198">
        <v>0</v>
      </c>
      <c r="D4048" s="198">
        <v>0</v>
      </c>
      <c r="F4048" s="15"/>
    </row>
    <row r="4049" spans="1:6" hidden="1" outlineLevel="2" x14ac:dyDescent="0.25">
      <c r="A4049" s="196" t="s">
        <v>3373</v>
      </c>
      <c r="B4049" s="196" t="s">
        <v>2097</v>
      </c>
      <c r="C4049" s="197">
        <v>0</v>
      </c>
      <c r="D4049" s="197">
        <v>411</v>
      </c>
      <c r="F4049" s="15"/>
    </row>
    <row r="4050" spans="1:6" hidden="1" outlineLevel="2" x14ac:dyDescent="0.25">
      <c r="A4050" s="196" t="s">
        <v>3374</v>
      </c>
      <c r="B4050" s="196" t="s">
        <v>2099</v>
      </c>
      <c r="C4050" s="197">
        <v>0</v>
      </c>
      <c r="D4050" s="197">
        <v>160</v>
      </c>
      <c r="F4050" s="15"/>
    </row>
    <row r="4051" spans="1:6" hidden="1" outlineLevel="2" x14ac:dyDescent="0.25">
      <c r="A4051" s="196" t="s">
        <v>3375</v>
      </c>
      <c r="B4051" s="196" t="s">
        <v>3376</v>
      </c>
      <c r="C4051" s="198">
        <v>0</v>
      </c>
      <c r="D4051" s="198">
        <v>0</v>
      </c>
      <c r="F4051" s="15"/>
    </row>
    <row r="4052" spans="1:6" hidden="1" outlineLevel="2" x14ac:dyDescent="0.25">
      <c r="A4052" s="196" t="s">
        <v>7031</v>
      </c>
      <c r="B4052" s="196" t="s">
        <v>5238</v>
      </c>
      <c r="C4052" s="198">
        <v>0</v>
      </c>
      <c r="D4052" s="198">
        <v>0</v>
      </c>
      <c r="F4052" s="15"/>
    </row>
    <row r="4053" spans="1:6" hidden="1" outlineLevel="2" x14ac:dyDescent="0.25">
      <c r="A4053" s="196" t="s">
        <v>7032</v>
      </c>
      <c r="B4053" s="196" t="s">
        <v>2101</v>
      </c>
      <c r="C4053" s="197">
        <v>0</v>
      </c>
      <c r="D4053" s="197">
        <v>320</v>
      </c>
      <c r="F4053" s="15"/>
    </row>
    <row r="4054" spans="1:6" hidden="1" outlineLevel="2" x14ac:dyDescent="0.25">
      <c r="A4054" s="196" t="s">
        <v>7033</v>
      </c>
      <c r="B4054" s="196" t="s">
        <v>900</v>
      </c>
      <c r="C4054" s="198">
        <v>0</v>
      </c>
      <c r="D4054" s="198">
        <v>0</v>
      </c>
      <c r="F4054" s="15"/>
    </row>
    <row r="4055" spans="1:6" hidden="1" outlineLevel="2" x14ac:dyDescent="0.25">
      <c r="A4055" s="196" t="s">
        <v>7034</v>
      </c>
      <c r="B4055" s="196" t="s">
        <v>2427</v>
      </c>
      <c r="C4055" s="198">
        <v>0</v>
      </c>
      <c r="D4055" s="198">
        <v>0</v>
      </c>
      <c r="F4055" s="15"/>
    </row>
    <row r="4056" spans="1:6" hidden="1" outlineLevel="2" x14ac:dyDescent="0.25">
      <c r="A4056" s="196" t="s">
        <v>3377</v>
      </c>
      <c r="B4056" s="196" t="s">
        <v>2105</v>
      </c>
      <c r="C4056" s="197">
        <v>0</v>
      </c>
      <c r="D4056" s="197">
        <v>5370</v>
      </c>
      <c r="F4056" s="15"/>
    </row>
    <row r="4057" spans="1:6" hidden="1" outlineLevel="2" x14ac:dyDescent="0.25">
      <c r="A4057" s="196" t="s">
        <v>7035</v>
      </c>
      <c r="B4057" s="196" t="s">
        <v>7036</v>
      </c>
      <c r="C4057" s="198">
        <v>0</v>
      </c>
      <c r="D4057" s="198">
        <v>0</v>
      </c>
      <c r="F4057" s="15"/>
    </row>
    <row r="4058" spans="1:6" hidden="1" outlineLevel="2" x14ac:dyDescent="0.25">
      <c r="A4058" s="196" t="s">
        <v>3378</v>
      </c>
      <c r="B4058" s="196" t="s">
        <v>1222</v>
      </c>
      <c r="C4058" s="197">
        <v>0</v>
      </c>
      <c r="D4058" s="197">
        <v>0</v>
      </c>
      <c r="F4058" s="15"/>
    </row>
    <row r="4059" spans="1:6" hidden="1" outlineLevel="2" x14ac:dyDescent="0.25">
      <c r="A4059" s="196" t="s">
        <v>3379</v>
      </c>
      <c r="B4059" s="196" t="s">
        <v>1224</v>
      </c>
      <c r="C4059" s="198">
        <v>0</v>
      </c>
      <c r="D4059" s="198">
        <v>0</v>
      </c>
      <c r="F4059" s="15"/>
    </row>
    <row r="4060" spans="1:6" hidden="1" outlineLevel="2" x14ac:dyDescent="0.25">
      <c r="A4060" s="196" t="s">
        <v>3380</v>
      </c>
      <c r="B4060" s="196" t="s">
        <v>2113</v>
      </c>
      <c r="C4060" s="197">
        <v>0</v>
      </c>
      <c r="D4060" s="197">
        <v>86.8</v>
      </c>
      <c r="F4060" s="15"/>
    </row>
    <row r="4061" spans="1:6" hidden="1" outlineLevel="2" x14ac:dyDescent="0.25">
      <c r="A4061" s="196" t="s">
        <v>7037</v>
      </c>
      <c r="B4061" s="196" t="s">
        <v>2115</v>
      </c>
      <c r="C4061" s="198">
        <v>0</v>
      </c>
      <c r="D4061" s="198">
        <v>0</v>
      </c>
      <c r="F4061" s="15"/>
    </row>
    <row r="4062" spans="1:6" hidden="1" outlineLevel="2" x14ac:dyDescent="0.25">
      <c r="A4062" s="196" t="s">
        <v>3381</v>
      </c>
      <c r="B4062" s="196" t="s">
        <v>2117</v>
      </c>
      <c r="C4062" s="197">
        <v>0</v>
      </c>
      <c r="D4062" s="197">
        <v>160</v>
      </c>
      <c r="F4062" s="15"/>
    </row>
    <row r="4063" spans="1:6" hidden="1" outlineLevel="2" x14ac:dyDescent="0.25">
      <c r="A4063" s="196" t="s">
        <v>7038</v>
      </c>
      <c r="B4063" s="196" t="s">
        <v>1230</v>
      </c>
      <c r="C4063" s="198">
        <v>0</v>
      </c>
      <c r="D4063" s="198">
        <v>0</v>
      </c>
      <c r="F4063" s="15"/>
    </row>
    <row r="4064" spans="1:6" hidden="1" outlineLevel="2" x14ac:dyDescent="0.25">
      <c r="A4064" s="196" t="s">
        <v>3382</v>
      </c>
      <c r="B4064" s="196" t="s">
        <v>2119</v>
      </c>
      <c r="C4064" s="198">
        <v>0</v>
      </c>
      <c r="D4064" s="198">
        <v>0</v>
      </c>
      <c r="F4064" s="15"/>
    </row>
    <row r="4065" spans="1:6" hidden="1" outlineLevel="2" x14ac:dyDescent="0.25">
      <c r="A4065" s="196" t="s">
        <v>3383</v>
      </c>
      <c r="B4065" s="196" t="s">
        <v>2121</v>
      </c>
      <c r="C4065" s="197">
        <v>0</v>
      </c>
      <c r="D4065" s="197">
        <v>1923</v>
      </c>
      <c r="F4065" s="15"/>
    </row>
    <row r="4066" spans="1:6" hidden="1" outlineLevel="2" x14ac:dyDescent="0.25">
      <c r="A4066" s="196" t="s">
        <v>3384</v>
      </c>
      <c r="B4066" s="196" t="s">
        <v>1908</v>
      </c>
      <c r="C4066" s="198">
        <v>0</v>
      </c>
      <c r="D4066" s="198">
        <v>0</v>
      </c>
      <c r="F4066" s="15"/>
    </row>
    <row r="4067" spans="1:6" hidden="1" outlineLevel="2" x14ac:dyDescent="0.25">
      <c r="A4067" s="196" t="s">
        <v>7039</v>
      </c>
      <c r="B4067" s="196" t="s">
        <v>5247</v>
      </c>
      <c r="C4067" s="197">
        <v>0</v>
      </c>
      <c r="D4067" s="197">
        <v>5118</v>
      </c>
      <c r="F4067" s="15"/>
    </row>
    <row r="4068" spans="1:6" hidden="1" outlineLevel="2" x14ac:dyDescent="0.25">
      <c r="A4068" s="196" t="s">
        <v>3385</v>
      </c>
      <c r="B4068" s="196" t="s">
        <v>3386</v>
      </c>
      <c r="C4068" s="198">
        <v>0</v>
      </c>
      <c r="D4068" s="198">
        <v>0</v>
      </c>
      <c r="F4068" s="15"/>
    </row>
    <row r="4069" spans="1:6" hidden="1" outlineLevel="2" x14ac:dyDescent="0.25">
      <c r="A4069" s="196" t="s">
        <v>3387</v>
      </c>
      <c r="B4069" s="196" t="s">
        <v>2126</v>
      </c>
      <c r="C4069" s="197">
        <v>0</v>
      </c>
      <c r="D4069" s="197">
        <v>740</v>
      </c>
      <c r="F4069" s="15"/>
    </row>
    <row r="4070" spans="1:6" hidden="1" outlineLevel="2" x14ac:dyDescent="0.25">
      <c r="A4070" s="196" t="s">
        <v>3388</v>
      </c>
      <c r="B4070" s="196" t="s">
        <v>2128</v>
      </c>
      <c r="C4070" s="198">
        <v>0</v>
      </c>
      <c r="D4070" s="198">
        <v>0</v>
      </c>
      <c r="F4070" s="15"/>
    </row>
    <row r="4071" spans="1:6" hidden="1" outlineLevel="2" x14ac:dyDescent="0.25">
      <c r="A4071" s="196" t="s">
        <v>7040</v>
      </c>
      <c r="B4071" s="196" t="s">
        <v>5249</v>
      </c>
      <c r="C4071" s="198">
        <v>0</v>
      </c>
      <c r="D4071" s="198">
        <v>0</v>
      </c>
      <c r="F4071" s="15"/>
    </row>
    <row r="4072" spans="1:6" hidden="1" outlineLevel="2" x14ac:dyDescent="0.25">
      <c r="A4072" s="196" t="s">
        <v>7041</v>
      </c>
      <c r="B4072" s="196" t="s">
        <v>5251</v>
      </c>
      <c r="C4072" s="198">
        <v>0</v>
      </c>
      <c r="D4072" s="198">
        <v>0</v>
      </c>
      <c r="F4072" s="15"/>
    </row>
    <row r="4073" spans="1:6" hidden="1" outlineLevel="2" x14ac:dyDescent="0.25">
      <c r="A4073" s="196" t="s">
        <v>3389</v>
      </c>
      <c r="B4073" s="196" t="s">
        <v>2130</v>
      </c>
      <c r="C4073" s="198">
        <v>0</v>
      </c>
      <c r="D4073" s="198">
        <v>0</v>
      </c>
      <c r="F4073" s="15"/>
    </row>
    <row r="4074" spans="1:6" hidden="1" outlineLevel="2" x14ac:dyDescent="0.25">
      <c r="A4074" s="196" t="s">
        <v>3390</v>
      </c>
      <c r="B4074" s="196" t="s">
        <v>2132</v>
      </c>
      <c r="C4074" s="197">
        <v>0</v>
      </c>
      <c r="D4074" s="197">
        <v>160</v>
      </c>
      <c r="F4074" s="15"/>
    </row>
    <row r="4075" spans="1:6" hidden="1" outlineLevel="2" x14ac:dyDescent="0.25">
      <c r="A4075" s="196" t="s">
        <v>7042</v>
      </c>
      <c r="B4075" s="196" t="s">
        <v>2344</v>
      </c>
      <c r="C4075" s="198">
        <v>0</v>
      </c>
      <c r="D4075" s="198">
        <v>0</v>
      </c>
      <c r="F4075" s="15"/>
    </row>
    <row r="4076" spans="1:6" hidden="1" outlineLevel="2" x14ac:dyDescent="0.25">
      <c r="A4076" s="196" t="s">
        <v>3391</v>
      </c>
      <c r="B4076" s="196" t="s">
        <v>2134</v>
      </c>
      <c r="C4076" s="197">
        <v>0</v>
      </c>
      <c r="D4076" s="197">
        <v>26.4</v>
      </c>
      <c r="F4076" s="15"/>
    </row>
    <row r="4077" spans="1:6" hidden="1" outlineLevel="2" x14ac:dyDescent="0.25">
      <c r="A4077" s="196" t="s">
        <v>7043</v>
      </c>
      <c r="B4077" s="196" t="s">
        <v>2860</v>
      </c>
      <c r="C4077" s="198">
        <v>0</v>
      </c>
      <c r="D4077" s="198">
        <v>0</v>
      </c>
      <c r="F4077" s="15"/>
    </row>
    <row r="4078" spans="1:6" hidden="1" outlineLevel="2" x14ac:dyDescent="0.25">
      <c r="A4078" s="196" t="s">
        <v>7044</v>
      </c>
      <c r="B4078" s="196" t="s">
        <v>2138</v>
      </c>
      <c r="C4078" s="197">
        <v>0</v>
      </c>
      <c r="D4078" s="197">
        <v>3360</v>
      </c>
      <c r="F4078" s="15"/>
    </row>
    <row r="4079" spans="1:6" hidden="1" outlineLevel="2" x14ac:dyDescent="0.25">
      <c r="A4079" s="196" t="s">
        <v>3392</v>
      </c>
      <c r="B4079" s="196" t="s">
        <v>2140</v>
      </c>
      <c r="C4079" s="198">
        <v>0</v>
      </c>
      <c r="D4079" s="198">
        <v>0</v>
      </c>
      <c r="F4079" s="15"/>
    </row>
    <row r="4080" spans="1:6" hidden="1" outlineLevel="2" x14ac:dyDescent="0.25">
      <c r="A4080" s="196" t="s">
        <v>3393</v>
      </c>
      <c r="B4080" s="196" t="s">
        <v>2142</v>
      </c>
      <c r="C4080" s="198">
        <v>0</v>
      </c>
      <c r="D4080" s="198">
        <v>0</v>
      </c>
      <c r="F4080" s="15"/>
    </row>
    <row r="4081" spans="1:6" hidden="1" outlineLevel="2" x14ac:dyDescent="0.25">
      <c r="A4081" s="196" t="s">
        <v>3394</v>
      </c>
      <c r="B4081" s="196" t="s">
        <v>2144</v>
      </c>
      <c r="C4081" s="198">
        <v>0</v>
      </c>
      <c r="D4081" s="198">
        <v>0</v>
      </c>
      <c r="F4081" s="15"/>
    </row>
    <row r="4082" spans="1:6" hidden="1" outlineLevel="2" x14ac:dyDescent="0.25">
      <c r="A4082" s="196" t="s">
        <v>3395</v>
      </c>
      <c r="B4082" s="196" t="s">
        <v>2146</v>
      </c>
      <c r="C4082" s="197">
        <v>0</v>
      </c>
      <c r="D4082" s="197">
        <v>5577.6</v>
      </c>
      <c r="F4082" s="15"/>
    </row>
    <row r="4083" spans="1:6" hidden="1" outlineLevel="2" x14ac:dyDescent="0.25">
      <c r="A4083" s="196" t="s">
        <v>7045</v>
      </c>
      <c r="B4083" s="196" t="s">
        <v>2150</v>
      </c>
      <c r="C4083" s="198">
        <v>0</v>
      </c>
      <c r="D4083" s="198">
        <v>0</v>
      </c>
      <c r="F4083" s="15"/>
    </row>
    <row r="4084" spans="1:6" hidden="1" outlineLevel="2" x14ac:dyDescent="0.25">
      <c r="A4084" s="196" t="s">
        <v>7046</v>
      </c>
      <c r="B4084" s="196" t="s">
        <v>2156</v>
      </c>
      <c r="C4084" s="197">
        <v>0</v>
      </c>
      <c r="D4084" s="197">
        <v>9.8000000000000007</v>
      </c>
      <c r="F4084" s="15"/>
    </row>
    <row r="4085" spans="1:6" hidden="1" outlineLevel="2" x14ac:dyDescent="0.25">
      <c r="A4085" s="196" t="s">
        <v>7047</v>
      </c>
      <c r="B4085" s="196" t="s">
        <v>2870</v>
      </c>
      <c r="C4085" s="198">
        <v>0</v>
      </c>
      <c r="D4085" s="198">
        <v>0</v>
      </c>
      <c r="F4085" s="15"/>
    </row>
    <row r="4086" spans="1:6" hidden="1" outlineLevel="2" x14ac:dyDescent="0.25">
      <c r="A4086" s="196" t="s">
        <v>3396</v>
      </c>
      <c r="B4086" s="196" t="s">
        <v>2160</v>
      </c>
      <c r="C4086" s="197">
        <v>0</v>
      </c>
      <c r="D4086" s="197">
        <v>320</v>
      </c>
      <c r="F4086" s="15"/>
    </row>
    <row r="4087" spans="1:6" hidden="1" outlineLevel="2" x14ac:dyDescent="0.25">
      <c r="A4087" s="196" t="s">
        <v>7048</v>
      </c>
      <c r="B4087" s="196" t="s">
        <v>5260</v>
      </c>
      <c r="C4087" s="198">
        <v>0</v>
      </c>
      <c r="D4087" s="198">
        <v>0</v>
      </c>
      <c r="F4087" s="15"/>
    </row>
    <row r="4088" spans="1:6" hidden="1" outlineLevel="2" x14ac:dyDescent="0.25">
      <c r="A4088" s="196" t="s">
        <v>7049</v>
      </c>
      <c r="B4088" s="196" t="s">
        <v>5262</v>
      </c>
      <c r="C4088" s="198">
        <v>0</v>
      </c>
      <c r="D4088" s="198">
        <v>0</v>
      </c>
      <c r="F4088" s="15"/>
    </row>
    <row r="4089" spans="1:6" hidden="1" outlineLevel="2" x14ac:dyDescent="0.25">
      <c r="A4089" s="196" t="s">
        <v>3397</v>
      </c>
      <c r="B4089" s="196" t="s">
        <v>2162</v>
      </c>
      <c r="C4089" s="197">
        <v>0</v>
      </c>
      <c r="D4089" s="197">
        <v>220</v>
      </c>
      <c r="F4089" s="15"/>
    </row>
    <row r="4090" spans="1:6" hidden="1" outlineLevel="2" x14ac:dyDescent="0.25">
      <c r="A4090" s="196" t="s">
        <v>7050</v>
      </c>
      <c r="B4090" s="196" t="s">
        <v>2164</v>
      </c>
      <c r="C4090" s="197">
        <v>0</v>
      </c>
      <c r="D4090" s="197">
        <v>160</v>
      </c>
      <c r="F4090" s="15"/>
    </row>
    <row r="4091" spans="1:6" hidden="1" outlineLevel="2" x14ac:dyDescent="0.25">
      <c r="A4091" s="196" t="s">
        <v>7051</v>
      </c>
      <c r="B4091" s="196" t="s">
        <v>5264</v>
      </c>
      <c r="C4091" s="198">
        <v>0</v>
      </c>
      <c r="D4091" s="198">
        <v>0</v>
      </c>
      <c r="F4091" s="15"/>
    </row>
    <row r="4092" spans="1:6" hidden="1" outlineLevel="2" x14ac:dyDescent="0.25">
      <c r="A4092" s="196" t="s">
        <v>7052</v>
      </c>
      <c r="B4092" s="196" t="s">
        <v>5268</v>
      </c>
      <c r="C4092" s="198">
        <v>0</v>
      </c>
      <c r="D4092" s="198">
        <v>0</v>
      </c>
      <c r="F4092" s="15"/>
    </row>
    <row r="4093" spans="1:6" hidden="1" outlineLevel="2" x14ac:dyDescent="0.25">
      <c r="A4093" s="196" t="s">
        <v>7053</v>
      </c>
      <c r="B4093" s="196" t="s">
        <v>4349</v>
      </c>
      <c r="C4093" s="197">
        <v>0</v>
      </c>
      <c r="D4093" s="197">
        <v>480</v>
      </c>
      <c r="F4093" s="15"/>
    </row>
    <row r="4094" spans="1:6" hidden="1" outlineLevel="2" x14ac:dyDescent="0.25">
      <c r="A4094" s="196" t="s">
        <v>3398</v>
      </c>
      <c r="B4094" s="196" t="s">
        <v>1516</v>
      </c>
      <c r="C4094" s="197">
        <v>0</v>
      </c>
      <c r="D4094" s="197">
        <v>144</v>
      </c>
      <c r="F4094" s="15"/>
    </row>
    <row r="4095" spans="1:6" hidden="1" outlineLevel="2" x14ac:dyDescent="0.25">
      <c r="A4095" s="196" t="s">
        <v>7054</v>
      </c>
      <c r="B4095" s="196" t="s">
        <v>7055</v>
      </c>
      <c r="C4095" s="198">
        <v>0</v>
      </c>
      <c r="D4095" s="198">
        <v>0</v>
      </c>
      <c r="F4095" s="15"/>
    </row>
    <row r="4096" spans="1:6" hidden="1" outlineLevel="2" x14ac:dyDescent="0.25">
      <c r="A4096" s="196" t="s">
        <v>7056</v>
      </c>
      <c r="B4096" s="196" t="s">
        <v>2879</v>
      </c>
      <c r="C4096" s="198">
        <v>0</v>
      </c>
      <c r="D4096" s="198">
        <v>0</v>
      </c>
      <c r="F4096" s="15"/>
    </row>
    <row r="4097" spans="1:6" hidden="1" outlineLevel="2" x14ac:dyDescent="0.25">
      <c r="A4097" s="196" t="s">
        <v>3399</v>
      </c>
      <c r="B4097" s="196" t="s">
        <v>2167</v>
      </c>
      <c r="C4097" s="197">
        <v>0</v>
      </c>
      <c r="D4097" s="197">
        <v>220</v>
      </c>
      <c r="F4097" s="15"/>
    </row>
    <row r="4098" spans="1:6" hidden="1" outlineLevel="2" x14ac:dyDescent="0.25">
      <c r="A4098" s="196" t="s">
        <v>7057</v>
      </c>
      <c r="B4098" s="196" t="s">
        <v>5276</v>
      </c>
      <c r="C4098" s="197">
        <v>0</v>
      </c>
      <c r="D4098" s="197">
        <v>3040</v>
      </c>
      <c r="F4098" s="15"/>
    </row>
    <row r="4099" spans="1:6" hidden="1" outlineLevel="2" x14ac:dyDescent="0.25">
      <c r="A4099" s="196" t="s">
        <v>3400</v>
      </c>
      <c r="B4099" s="196" t="s">
        <v>1332</v>
      </c>
      <c r="C4099" s="197">
        <v>0</v>
      </c>
      <c r="D4099" s="197">
        <v>320</v>
      </c>
      <c r="F4099" s="15"/>
    </row>
    <row r="4100" spans="1:6" hidden="1" outlineLevel="2" x14ac:dyDescent="0.25">
      <c r="A4100" s="196" t="s">
        <v>7058</v>
      </c>
      <c r="B4100" s="196" t="s">
        <v>5278</v>
      </c>
      <c r="C4100" s="197">
        <v>0</v>
      </c>
      <c r="D4100" s="197">
        <v>1278.5999999999999</v>
      </c>
      <c r="F4100" s="15"/>
    </row>
    <row r="4101" spans="1:6" hidden="1" outlineLevel="2" x14ac:dyDescent="0.25">
      <c r="A4101" s="196" t="s">
        <v>7059</v>
      </c>
      <c r="B4101" s="196" t="s">
        <v>5280</v>
      </c>
      <c r="C4101" s="198">
        <v>0</v>
      </c>
      <c r="D4101" s="198">
        <v>0</v>
      </c>
      <c r="F4101" s="15"/>
    </row>
    <row r="4102" spans="1:6" hidden="1" outlineLevel="2" x14ac:dyDescent="0.25">
      <c r="A4102" s="196" t="s">
        <v>7060</v>
      </c>
      <c r="B4102" s="196" t="s">
        <v>2173</v>
      </c>
      <c r="C4102" s="198">
        <v>0</v>
      </c>
      <c r="D4102" s="198">
        <v>0</v>
      </c>
      <c r="F4102" s="15"/>
    </row>
    <row r="4103" spans="1:6" hidden="1" outlineLevel="2" x14ac:dyDescent="0.25">
      <c r="A4103" s="196" t="s">
        <v>7061</v>
      </c>
      <c r="B4103" s="196" t="s">
        <v>2175</v>
      </c>
      <c r="C4103" s="198">
        <v>0</v>
      </c>
      <c r="D4103" s="198">
        <v>0</v>
      </c>
      <c r="F4103" s="15"/>
    </row>
    <row r="4104" spans="1:6" hidden="1" outlineLevel="2" x14ac:dyDescent="0.25">
      <c r="A4104" s="196" t="s">
        <v>3401</v>
      </c>
      <c r="B4104" s="196" t="s">
        <v>2177</v>
      </c>
      <c r="C4104" s="197">
        <v>0</v>
      </c>
      <c r="D4104" s="197">
        <v>640</v>
      </c>
      <c r="F4104" s="15"/>
    </row>
    <row r="4105" spans="1:6" hidden="1" outlineLevel="2" x14ac:dyDescent="0.25">
      <c r="A4105" s="196" t="s">
        <v>7062</v>
      </c>
      <c r="B4105" s="196" t="s">
        <v>5285</v>
      </c>
      <c r="C4105" s="198">
        <v>0</v>
      </c>
      <c r="D4105" s="198">
        <v>0</v>
      </c>
      <c r="F4105" s="15"/>
    </row>
    <row r="4106" spans="1:6" hidden="1" outlineLevel="2" x14ac:dyDescent="0.25">
      <c r="A4106" s="196" t="s">
        <v>3402</v>
      </c>
      <c r="B4106" s="196" t="s">
        <v>2179</v>
      </c>
      <c r="C4106" s="197">
        <v>0</v>
      </c>
      <c r="D4106" s="197">
        <v>13.6</v>
      </c>
      <c r="F4106" s="15"/>
    </row>
    <row r="4107" spans="1:6" hidden="1" outlineLevel="2" x14ac:dyDescent="0.25">
      <c r="A4107" s="196" t="s">
        <v>3403</v>
      </c>
      <c r="B4107" s="196" t="s">
        <v>3404</v>
      </c>
      <c r="C4107" s="198">
        <v>0</v>
      </c>
      <c r="D4107" s="198">
        <v>0</v>
      </c>
      <c r="F4107" s="15"/>
    </row>
    <row r="4108" spans="1:6" hidden="1" outlineLevel="2" x14ac:dyDescent="0.25">
      <c r="A4108" s="196" t="s">
        <v>7063</v>
      </c>
      <c r="B4108" s="196" t="s">
        <v>1602</v>
      </c>
      <c r="C4108" s="198">
        <v>0</v>
      </c>
      <c r="D4108" s="198">
        <v>0</v>
      </c>
      <c r="F4108" s="15"/>
    </row>
    <row r="4109" spans="1:6" hidden="1" outlineLevel="2" x14ac:dyDescent="0.25">
      <c r="A4109" s="196" t="s">
        <v>3405</v>
      </c>
      <c r="B4109" s="196" t="s">
        <v>2183</v>
      </c>
      <c r="C4109" s="197">
        <v>0</v>
      </c>
      <c r="D4109" s="197">
        <v>2376</v>
      </c>
      <c r="F4109" s="15"/>
    </row>
    <row r="4110" spans="1:6" hidden="1" outlineLevel="2" x14ac:dyDescent="0.25">
      <c r="A4110" s="196" t="s">
        <v>3406</v>
      </c>
      <c r="B4110" s="196" t="s">
        <v>2185</v>
      </c>
      <c r="C4110" s="197">
        <v>0</v>
      </c>
      <c r="D4110" s="197">
        <v>6.8</v>
      </c>
      <c r="F4110" s="15"/>
    </row>
    <row r="4111" spans="1:6" hidden="1" outlineLevel="2" x14ac:dyDescent="0.25">
      <c r="A4111" s="196" t="s">
        <v>3407</v>
      </c>
      <c r="B4111" s="196" t="s">
        <v>2187</v>
      </c>
      <c r="C4111" s="198">
        <v>0</v>
      </c>
      <c r="D4111" s="198">
        <v>0</v>
      </c>
      <c r="F4111" s="15"/>
    </row>
    <row r="4112" spans="1:6" hidden="1" outlineLevel="2" x14ac:dyDescent="0.25">
      <c r="A4112" s="196" t="s">
        <v>7064</v>
      </c>
      <c r="B4112" s="196" t="s">
        <v>2193</v>
      </c>
      <c r="C4112" s="198">
        <v>0</v>
      </c>
      <c r="D4112" s="198">
        <v>0</v>
      </c>
      <c r="F4112" s="15"/>
    </row>
    <row r="4113" spans="1:6" hidden="1" outlineLevel="2" x14ac:dyDescent="0.25">
      <c r="A4113" s="196" t="s">
        <v>7065</v>
      </c>
      <c r="B4113" s="196" t="s">
        <v>2195</v>
      </c>
      <c r="C4113" s="197">
        <v>0</v>
      </c>
      <c r="D4113" s="197">
        <v>8.8000000000000007</v>
      </c>
      <c r="F4113" s="15"/>
    </row>
    <row r="4114" spans="1:6" hidden="1" outlineLevel="2" x14ac:dyDescent="0.25">
      <c r="A4114" s="196" t="s">
        <v>3408</v>
      </c>
      <c r="B4114" s="196" t="s">
        <v>2197</v>
      </c>
      <c r="C4114" s="197">
        <v>0</v>
      </c>
      <c r="D4114" s="197">
        <v>1820</v>
      </c>
      <c r="F4114" s="15"/>
    </row>
    <row r="4115" spans="1:6" hidden="1" outlineLevel="2" x14ac:dyDescent="0.25">
      <c r="A4115" s="196" t="s">
        <v>3409</v>
      </c>
      <c r="B4115" s="196" t="s">
        <v>2199</v>
      </c>
      <c r="C4115" s="197">
        <v>0</v>
      </c>
      <c r="D4115" s="197">
        <v>220</v>
      </c>
      <c r="F4115" s="15"/>
    </row>
    <row r="4116" spans="1:6" hidden="1" outlineLevel="2" x14ac:dyDescent="0.25">
      <c r="A4116" s="196" t="s">
        <v>3410</v>
      </c>
      <c r="B4116" s="196" t="s">
        <v>2201</v>
      </c>
      <c r="C4116" s="198">
        <v>0</v>
      </c>
      <c r="D4116" s="198">
        <v>0</v>
      </c>
      <c r="F4116" s="15"/>
    </row>
    <row r="4117" spans="1:6" hidden="1" outlineLevel="2" x14ac:dyDescent="0.25">
      <c r="A4117" s="196" t="s">
        <v>3411</v>
      </c>
      <c r="B4117" s="196" t="s">
        <v>2203</v>
      </c>
      <c r="C4117" s="197">
        <v>0</v>
      </c>
      <c r="D4117" s="197">
        <v>316.60000000000002</v>
      </c>
      <c r="F4117" s="15"/>
    </row>
    <row r="4118" spans="1:6" hidden="1" outlineLevel="2" x14ac:dyDescent="0.25">
      <c r="A4118" s="196" t="s">
        <v>3412</v>
      </c>
      <c r="B4118" s="196" t="s">
        <v>2205</v>
      </c>
      <c r="C4118" s="197">
        <v>0</v>
      </c>
      <c r="D4118" s="197">
        <v>229.8</v>
      </c>
      <c r="F4118" s="15"/>
    </row>
    <row r="4119" spans="1:6" hidden="1" outlineLevel="2" x14ac:dyDescent="0.25">
      <c r="A4119" s="196" t="s">
        <v>3413</v>
      </c>
      <c r="B4119" s="196" t="s">
        <v>2207</v>
      </c>
      <c r="C4119" s="197">
        <v>0</v>
      </c>
      <c r="D4119" s="197">
        <v>326.8</v>
      </c>
      <c r="F4119" s="15"/>
    </row>
    <row r="4120" spans="1:6" hidden="1" outlineLevel="2" x14ac:dyDescent="0.25">
      <c r="A4120" s="196" t="s">
        <v>3414</v>
      </c>
      <c r="B4120" s="196" t="s">
        <v>2209</v>
      </c>
      <c r="C4120" s="198">
        <v>0</v>
      </c>
      <c r="D4120" s="198">
        <v>0</v>
      </c>
      <c r="F4120" s="15"/>
    </row>
    <row r="4121" spans="1:6" hidden="1" outlineLevel="2" x14ac:dyDescent="0.25">
      <c r="A4121" s="196" t="s">
        <v>7066</v>
      </c>
      <c r="B4121" s="196" t="s">
        <v>5289</v>
      </c>
      <c r="C4121" s="198">
        <v>0</v>
      </c>
      <c r="D4121" s="198">
        <v>0</v>
      </c>
      <c r="F4121" s="15"/>
    </row>
    <row r="4122" spans="1:6" hidden="1" outlineLevel="2" x14ac:dyDescent="0.25">
      <c r="A4122" s="196" t="s">
        <v>3415</v>
      </c>
      <c r="B4122" s="196" t="s">
        <v>2211</v>
      </c>
      <c r="C4122" s="197">
        <v>0</v>
      </c>
      <c r="D4122" s="197">
        <v>150</v>
      </c>
      <c r="F4122" s="15"/>
    </row>
    <row r="4123" spans="1:6" hidden="1" outlineLevel="2" x14ac:dyDescent="0.25">
      <c r="A4123" s="196" t="s">
        <v>3416</v>
      </c>
      <c r="B4123" s="196" t="s">
        <v>2213</v>
      </c>
      <c r="C4123" s="197">
        <v>0</v>
      </c>
      <c r="D4123" s="197">
        <v>160</v>
      </c>
      <c r="F4123" s="15"/>
    </row>
    <row r="4124" spans="1:6" hidden="1" outlineLevel="2" x14ac:dyDescent="0.25">
      <c r="A4124" s="196" t="s">
        <v>7067</v>
      </c>
      <c r="B4124" s="196" t="s">
        <v>5293</v>
      </c>
      <c r="C4124" s="198">
        <v>0</v>
      </c>
      <c r="D4124" s="198">
        <v>0</v>
      </c>
      <c r="F4124" s="15"/>
    </row>
    <row r="4125" spans="1:6" hidden="1" outlineLevel="2" x14ac:dyDescent="0.25">
      <c r="A4125" s="196" t="s">
        <v>7068</v>
      </c>
      <c r="B4125" s="196" t="s">
        <v>5295</v>
      </c>
      <c r="C4125" s="198">
        <v>0</v>
      </c>
      <c r="D4125" s="198">
        <v>0</v>
      </c>
      <c r="F4125" s="15"/>
    </row>
    <row r="4126" spans="1:6" hidden="1" outlineLevel="2" x14ac:dyDescent="0.25">
      <c r="A4126" s="196" t="s">
        <v>3417</v>
      </c>
      <c r="B4126" s="196" t="s">
        <v>3418</v>
      </c>
      <c r="C4126" s="198">
        <v>0</v>
      </c>
      <c r="D4126" s="198">
        <v>0</v>
      </c>
      <c r="F4126" s="15"/>
    </row>
    <row r="4127" spans="1:6" hidden="1" outlineLevel="2" x14ac:dyDescent="0.25">
      <c r="A4127" s="196" t="s">
        <v>7069</v>
      </c>
      <c r="B4127" s="196" t="s">
        <v>5299</v>
      </c>
      <c r="C4127" s="198">
        <v>0</v>
      </c>
      <c r="D4127" s="198">
        <v>0</v>
      </c>
      <c r="F4127" s="15"/>
    </row>
    <row r="4128" spans="1:6" hidden="1" outlineLevel="2" x14ac:dyDescent="0.25">
      <c r="A4128" s="196" t="s">
        <v>3419</v>
      </c>
      <c r="B4128" s="196" t="s">
        <v>2217</v>
      </c>
      <c r="C4128" s="197">
        <v>0</v>
      </c>
      <c r="D4128" s="197">
        <v>320</v>
      </c>
      <c r="F4128" s="15"/>
    </row>
    <row r="4129" spans="1:6" hidden="1" outlineLevel="2" x14ac:dyDescent="0.25">
      <c r="A4129" s="196" t="s">
        <v>7070</v>
      </c>
      <c r="B4129" s="196" t="s">
        <v>2219</v>
      </c>
      <c r="C4129" s="197">
        <v>0</v>
      </c>
      <c r="D4129" s="197">
        <v>104.6</v>
      </c>
      <c r="F4129" s="15"/>
    </row>
    <row r="4130" spans="1:6" hidden="1" outlineLevel="1" x14ac:dyDescent="0.25">
      <c r="A4130" s="196" t="s">
        <v>3420</v>
      </c>
      <c r="B4130" s="196" t="s">
        <v>2221</v>
      </c>
      <c r="C4130" s="197">
        <v>0</v>
      </c>
      <c r="D4130" s="197">
        <v>37734</v>
      </c>
      <c r="F4130" s="15"/>
    </row>
    <row r="4131" spans="1:6" hidden="1" outlineLevel="2" x14ac:dyDescent="0.25">
      <c r="A4131" s="196" t="s">
        <v>7071</v>
      </c>
      <c r="B4131" s="196" t="s">
        <v>5301</v>
      </c>
      <c r="C4131" s="197">
        <v>0</v>
      </c>
      <c r="D4131" s="197">
        <v>210</v>
      </c>
      <c r="F4131" s="15"/>
    </row>
    <row r="4132" spans="1:6" hidden="1" outlineLevel="2" x14ac:dyDescent="0.25">
      <c r="A4132" s="196" t="s">
        <v>7072</v>
      </c>
      <c r="B4132" s="196" t="s">
        <v>2223</v>
      </c>
      <c r="C4132" s="197">
        <v>0</v>
      </c>
      <c r="D4132" s="197">
        <v>620</v>
      </c>
      <c r="F4132" s="15"/>
    </row>
    <row r="4133" spans="1:6" hidden="1" outlineLevel="2" x14ac:dyDescent="0.25">
      <c r="A4133" s="196" t="s">
        <v>3421</v>
      </c>
      <c r="B4133" s="196" t="s">
        <v>2227</v>
      </c>
      <c r="C4133" s="197">
        <v>0</v>
      </c>
      <c r="D4133" s="197">
        <v>370</v>
      </c>
      <c r="F4133" s="15"/>
    </row>
    <row r="4134" spans="1:6" hidden="1" outlineLevel="2" x14ac:dyDescent="0.25">
      <c r="A4134" s="196" t="s">
        <v>7073</v>
      </c>
      <c r="B4134" s="196" t="s">
        <v>2229</v>
      </c>
      <c r="C4134" s="197">
        <v>0</v>
      </c>
      <c r="D4134" s="197">
        <v>1920</v>
      </c>
      <c r="F4134" s="15"/>
    </row>
    <row r="4135" spans="1:6" hidden="1" outlineLevel="2" x14ac:dyDescent="0.25">
      <c r="A4135" s="196" t="s">
        <v>3422</v>
      </c>
      <c r="B4135" s="196" t="s">
        <v>2231</v>
      </c>
      <c r="C4135" s="198">
        <v>0</v>
      </c>
      <c r="D4135" s="198">
        <v>0</v>
      </c>
      <c r="F4135" s="15"/>
    </row>
    <row r="4136" spans="1:6" hidden="1" outlineLevel="2" x14ac:dyDescent="0.25">
      <c r="A4136" s="196" t="s">
        <v>7074</v>
      </c>
      <c r="B4136" s="196" t="s">
        <v>2233</v>
      </c>
      <c r="C4136" s="198">
        <v>0</v>
      </c>
      <c r="D4136" s="198">
        <v>0</v>
      </c>
      <c r="F4136" s="15"/>
    </row>
    <row r="4137" spans="1:6" hidden="1" outlineLevel="2" x14ac:dyDescent="0.25">
      <c r="A4137" s="196" t="s">
        <v>3423</v>
      </c>
      <c r="B4137" s="196" t="s">
        <v>2235</v>
      </c>
      <c r="C4137" s="198">
        <v>0</v>
      </c>
      <c r="D4137" s="198">
        <v>0</v>
      </c>
      <c r="F4137" s="15"/>
    </row>
    <row r="4138" spans="1:6" hidden="1" outlineLevel="2" x14ac:dyDescent="0.25">
      <c r="A4138" s="196" t="s">
        <v>7075</v>
      </c>
      <c r="B4138" s="196" t="s">
        <v>866</v>
      </c>
      <c r="C4138" s="197">
        <v>0</v>
      </c>
      <c r="D4138" s="197">
        <v>150</v>
      </c>
      <c r="F4138" s="15"/>
    </row>
    <row r="4139" spans="1:6" hidden="1" outlineLevel="2" x14ac:dyDescent="0.25">
      <c r="A4139" s="196" t="s">
        <v>7076</v>
      </c>
      <c r="B4139" s="196" t="s">
        <v>2741</v>
      </c>
      <c r="C4139" s="197">
        <v>0</v>
      </c>
      <c r="D4139" s="197">
        <v>200</v>
      </c>
      <c r="F4139" s="15"/>
    </row>
    <row r="4140" spans="1:6" hidden="1" outlineLevel="2" x14ac:dyDescent="0.25">
      <c r="A4140" s="196" t="s">
        <v>3424</v>
      </c>
      <c r="B4140" s="196" t="s">
        <v>2243</v>
      </c>
      <c r="C4140" s="197">
        <v>0</v>
      </c>
      <c r="D4140" s="197">
        <v>150</v>
      </c>
      <c r="F4140" s="15"/>
    </row>
    <row r="4141" spans="1:6" hidden="1" outlineLevel="2" x14ac:dyDescent="0.25">
      <c r="A4141" s="196" t="s">
        <v>7077</v>
      </c>
      <c r="B4141" s="196" t="s">
        <v>898</v>
      </c>
      <c r="C4141" s="197">
        <v>0</v>
      </c>
      <c r="D4141" s="197">
        <v>993</v>
      </c>
      <c r="F4141" s="15"/>
    </row>
    <row r="4142" spans="1:6" hidden="1" outlineLevel="2" x14ac:dyDescent="0.25">
      <c r="A4142" s="196" t="s">
        <v>7078</v>
      </c>
      <c r="B4142" s="196" t="s">
        <v>5316</v>
      </c>
      <c r="C4142" s="197">
        <v>0</v>
      </c>
      <c r="D4142" s="197">
        <v>3472</v>
      </c>
      <c r="F4142" s="15"/>
    </row>
    <row r="4143" spans="1:6" hidden="1" outlineLevel="2" x14ac:dyDescent="0.25">
      <c r="A4143" s="196" t="s">
        <v>7079</v>
      </c>
      <c r="B4143" s="196" t="s">
        <v>5320</v>
      </c>
      <c r="C4143" s="197">
        <v>0</v>
      </c>
      <c r="D4143" s="197">
        <v>33</v>
      </c>
      <c r="F4143" s="15"/>
    </row>
    <row r="4144" spans="1:6" hidden="1" outlineLevel="2" x14ac:dyDescent="0.25">
      <c r="A4144" s="196" t="s">
        <v>3425</v>
      </c>
      <c r="B4144" s="196" t="s">
        <v>2245</v>
      </c>
      <c r="C4144" s="198">
        <v>0</v>
      </c>
      <c r="D4144" s="198">
        <v>0</v>
      </c>
      <c r="F4144" s="15"/>
    </row>
    <row r="4145" spans="1:6" hidden="1" outlineLevel="2" x14ac:dyDescent="0.25">
      <c r="A4145" s="196" t="s">
        <v>3426</v>
      </c>
      <c r="B4145" s="196" t="s">
        <v>2247</v>
      </c>
      <c r="C4145" s="198">
        <v>0</v>
      </c>
      <c r="D4145" s="198">
        <v>0</v>
      </c>
      <c r="F4145" s="15"/>
    </row>
    <row r="4146" spans="1:6" hidden="1" outlineLevel="2" x14ac:dyDescent="0.25">
      <c r="A4146" s="196" t="s">
        <v>3427</v>
      </c>
      <c r="B4146" s="196" t="s">
        <v>2249</v>
      </c>
      <c r="C4146" s="197">
        <v>0</v>
      </c>
      <c r="D4146" s="197">
        <v>100</v>
      </c>
      <c r="F4146" s="15"/>
    </row>
    <row r="4147" spans="1:6" hidden="1" outlineLevel="2" x14ac:dyDescent="0.25">
      <c r="A4147" s="196" t="s">
        <v>7080</v>
      </c>
      <c r="B4147" s="196" t="s">
        <v>2251</v>
      </c>
      <c r="C4147" s="198">
        <v>0</v>
      </c>
      <c r="D4147" s="198">
        <v>0</v>
      </c>
      <c r="F4147" s="15"/>
    </row>
    <row r="4148" spans="1:6" hidden="1" outlineLevel="2" x14ac:dyDescent="0.25">
      <c r="A4148" s="196" t="s">
        <v>7081</v>
      </c>
      <c r="B4148" s="196" t="s">
        <v>2251</v>
      </c>
      <c r="C4148" s="198">
        <v>0</v>
      </c>
      <c r="D4148" s="198">
        <v>0</v>
      </c>
      <c r="F4148" s="15"/>
    </row>
    <row r="4149" spans="1:6" hidden="1" outlineLevel="2" x14ac:dyDescent="0.25">
      <c r="A4149" s="196" t="s">
        <v>3428</v>
      </c>
      <c r="B4149" s="196" t="s">
        <v>2254</v>
      </c>
      <c r="C4149" s="198">
        <v>0</v>
      </c>
      <c r="D4149" s="198">
        <v>0</v>
      </c>
      <c r="F4149" s="15"/>
    </row>
    <row r="4150" spans="1:6" hidden="1" outlineLevel="2" x14ac:dyDescent="0.25">
      <c r="A4150" s="196" t="s">
        <v>7082</v>
      </c>
      <c r="B4150" s="196" t="s">
        <v>2251</v>
      </c>
      <c r="C4150" s="198">
        <v>0</v>
      </c>
      <c r="D4150" s="198">
        <v>0</v>
      </c>
      <c r="F4150" s="15"/>
    </row>
    <row r="4151" spans="1:6" hidden="1" outlineLevel="2" x14ac:dyDescent="0.25">
      <c r="A4151" s="196" t="s">
        <v>3429</v>
      </c>
      <c r="B4151" s="196" t="s">
        <v>2257</v>
      </c>
      <c r="C4151" s="198">
        <v>0</v>
      </c>
      <c r="D4151" s="198">
        <v>0</v>
      </c>
      <c r="F4151" s="15"/>
    </row>
    <row r="4152" spans="1:6" hidden="1" outlineLevel="2" x14ac:dyDescent="0.25">
      <c r="A4152" s="196" t="s">
        <v>7083</v>
      </c>
      <c r="B4152" s="196" t="s">
        <v>2259</v>
      </c>
      <c r="C4152" s="197">
        <v>0</v>
      </c>
      <c r="D4152" s="197">
        <v>480</v>
      </c>
      <c r="F4152" s="15"/>
    </row>
    <row r="4153" spans="1:6" hidden="1" outlineLevel="2" x14ac:dyDescent="0.25">
      <c r="A4153" s="196" t="s">
        <v>7084</v>
      </c>
      <c r="B4153" s="196" t="s">
        <v>2261</v>
      </c>
      <c r="C4153" s="198">
        <v>0</v>
      </c>
      <c r="D4153" s="198">
        <v>0</v>
      </c>
      <c r="F4153" s="15"/>
    </row>
    <row r="4154" spans="1:6" hidden="1" outlineLevel="2" x14ac:dyDescent="0.25">
      <c r="A4154" s="196" t="s">
        <v>3430</v>
      </c>
      <c r="B4154" s="196" t="s">
        <v>2747</v>
      </c>
      <c r="C4154" s="198">
        <v>0</v>
      </c>
      <c r="D4154" s="198">
        <v>0</v>
      </c>
      <c r="F4154" s="15"/>
    </row>
    <row r="4155" spans="1:6" hidden="1" outlineLevel="2" x14ac:dyDescent="0.25">
      <c r="A4155" s="196" t="s">
        <v>3431</v>
      </c>
      <c r="B4155" s="196" t="s">
        <v>2267</v>
      </c>
      <c r="C4155" s="197">
        <v>0</v>
      </c>
      <c r="D4155" s="197">
        <v>4892</v>
      </c>
      <c r="F4155" s="15"/>
    </row>
    <row r="4156" spans="1:6" hidden="1" outlineLevel="2" x14ac:dyDescent="0.25">
      <c r="A4156" s="196" t="s">
        <v>7085</v>
      </c>
      <c r="B4156" s="196" t="s">
        <v>1464</v>
      </c>
      <c r="C4156" s="197">
        <v>0</v>
      </c>
      <c r="D4156" s="197">
        <v>2400</v>
      </c>
      <c r="F4156" s="15"/>
    </row>
    <row r="4157" spans="1:6" hidden="1" outlineLevel="2" x14ac:dyDescent="0.25">
      <c r="A4157" s="196" t="s">
        <v>3432</v>
      </c>
      <c r="B4157" s="196" t="s">
        <v>2270</v>
      </c>
      <c r="C4157" s="198">
        <v>0</v>
      </c>
      <c r="D4157" s="198">
        <v>0</v>
      </c>
      <c r="F4157" s="15"/>
    </row>
    <row r="4158" spans="1:6" hidden="1" outlineLevel="2" x14ac:dyDescent="0.25">
      <c r="A4158" s="196" t="s">
        <v>7086</v>
      </c>
      <c r="B4158" s="196" t="s">
        <v>974</v>
      </c>
      <c r="C4158" s="197">
        <v>0</v>
      </c>
      <c r="D4158" s="197">
        <v>150</v>
      </c>
      <c r="F4158" s="15"/>
    </row>
    <row r="4159" spans="1:6" hidden="1" outlineLevel="2" x14ac:dyDescent="0.25">
      <c r="A4159" s="196" t="s">
        <v>7087</v>
      </c>
      <c r="B4159" s="196" t="s">
        <v>2274</v>
      </c>
      <c r="C4159" s="197">
        <v>0</v>
      </c>
      <c r="D4159" s="197">
        <v>150</v>
      </c>
      <c r="F4159" s="15"/>
    </row>
    <row r="4160" spans="1:6" hidden="1" outlineLevel="2" x14ac:dyDescent="0.25">
      <c r="A4160" s="196" t="s">
        <v>3433</v>
      </c>
      <c r="B4160" s="196" t="s">
        <v>2278</v>
      </c>
      <c r="C4160" s="197">
        <v>0</v>
      </c>
      <c r="D4160" s="197">
        <v>1310</v>
      </c>
      <c r="F4160" s="15"/>
    </row>
    <row r="4161" spans="1:6" hidden="1" outlineLevel="2" x14ac:dyDescent="0.25">
      <c r="A4161" s="196" t="s">
        <v>3434</v>
      </c>
      <c r="B4161" s="196" t="s">
        <v>2280</v>
      </c>
      <c r="C4161" s="198">
        <v>0</v>
      </c>
      <c r="D4161" s="198">
        <v>0</v>
      </c>
      <c r="F4161" s="15"/>
    </row>
    <row r="4162" spans="1:6" hidden="1" outlineLevel="2" x14ac:dyDescent="0.25">
      <c r="A4162" s="196" t="s">
        <v>7088</v>
      </c>
      <c r="B4162" s="196" t="s">
        <v>2282</v>
      </c>
      <c r="C4162" s="198">
        <v>0</v>
      </c>
      <c r="D4162" s="198">
        <v>0</v>
      </c>
      <c r="F4162" s="15"/>
    </row>
    <row r="4163" spans="1:6" hidden="1" outlineLevel="2" x14ac:dyDescent="0.25">
      <c r="A4163" s="196" t="s">
        <v>7089</v>
      </c>
      <c r="B4163" s="196" t="s">
        <v>2288</v>
      </c>
      <c r="C4163" s="198">
        <v>0</v>
      </c>
      <c r="D4163" s="198">
        <v>0</v>
      </c>
      <c r="F4163" s="15"/>
    </row>
    <row r="4164" spans="1:6" hidden="1" outlineLevel="2" x14ac:dyDescent="0.25">
      <c r="A4164" s="196" t="s">
        <v>7090</v>
      </c>
      <c r="B4164" s="196" t="s">
        <v>2292</v>
      </c>
      <c r="C4164" s="198">
        <v>0</v>
      </c>
      <c r="D4164" s="198">
        <v>0</v>
      </c>
      <c r="F4164" s="15"/>
    </row>
    <row r="4165" spans="1:6" hidden="1" outlineLevel="2" x14ac:dyDescent="0.25">
      <c r="A4165" s="196" t="s">
        <v>3435</v>
      </c>
      <c r="B4165" s="196" t="s">
        <v>2296</v>
      </c>
      <c r="C4165" s="197">
        <v>0</v>
      </c>
      <c r="D4165" s="197">
        <v>450</v>
      </c>
      <c r="F4165" s="15"/>
    </row>
    <row r="4166" spans="1:6" hidden="1" outlineLevel="2" x14ac:dyDescent="0.25">
      <c r="A4166" s="196" t="s">
        <v>3436</v>
      </c>
      <c r="B4166" s="196" t="s">
        <v>2298</v>
      </c>
      <c r="C4166" s="197">
        <v>0</v>
      </c>
      <c r="D4166" s="197">
        <v>1380</v>
      </c>
      <c r="F4166" s="15"/>
    </row>
    <row r="4167" spans="1:6" hidden="1" outlineLevel="2" x14ac:dyDescent="0.25">
      <c r="A4167" s="196" t="s">
        <v>3437</v>
      </c>
      <c r="B4167" s="196" t="s">
        <v>3438</v>
      </c>
      <c r="C4167" s="198">
        <v>0</v>
      </c>
      <c r="D4167" s="198">
        <v>0</v>
      </c>
      <c r="F4167" s="15"/>
    </row>
    <row r="4168" spans="1:6" hidden="1" outlineLevel="2" x14ac:dyDescent="0.25">
      <c r="A4168" s="196" t="s">
        <v>7091</v>
      </c>
      <c r="B4168" s="196" t="s">
        <v>5359</v>
      </c>
      <c r="C4168" s="197">
        <v>0</v>
      </c>
      <c r="D4168" s="197">
        <v>150</v>
      </c>
      <c r="F4168" s="15"/>
    </row>
    <row r="4169" spans="1:6" hidden="1" outlineLevel="2" x14ac:dyDescent="0.25">
      <c r="A4169" s="196" t="s">
        <v>3439</v>
      </c>
      <c r="B4169" s="196" t="s">
        <v>2302</v>
      </c>
      <c r="C4169" s="198">
        <v>0</v>
      </c>
      <c r="D4169" s="198">
        <v>0</v>
      </c>
      <c r="F4169" s="15"/>
    </row>
    <row r="4170" spans="1:6" hidden="1" outlineLevel="2" x14ac:dyDescent="0.25">
      <c r="A4170" s="196" t="s">
        <v>3440</v>
      </c>
      <c r="B4170" s="196" t="s">
        <v>2304</v>
      </c>
      <c r="C4170" s="197">
        <v>0</v>
      </c>
      <c r="D4170" s="197">
        <v>2350</v>
      </c>
      <c r="F4170" s="15"/>
    </row>
    <row r="4171" spans="1:6" hidden="1" outlineLevel="2" x14ac:dyDescent="0.25">
      <c r="A4171" s="196" t="s">
        <v>7092</v>
      </c>
      <c r="B4171" s="196" t="s">
        <v>2306</v>
      </c>
      <c r="C4171" s="198">
        <v>0</v>
      </c>
      <c r="D4171" s="198">
        <v>0</v>
      </c>
      <c r="F4171" s="15"/>
    </row>
    <row r="4172" spans="1:6" hidden="1" outlineLevel="2" x14ac:dyDescent="0.25">
      <c r="A4172" s="196" t="s">
        <v>3441</v>
      </c>
      <c r="B4172" s="196" t="s">
        <v>2310</v>
      </c>
      <c r="C4172" s="197">
        <v>0</v>
      </c>
      <c r="D4172" s="197">
        <v>640</v>
      </c>
      <c r="F4172" s="15"/>
    </row>
    <row r="4173" spans="1:6" hidden="1" outlineLevel="2" x14ac:dyDescent="0.25">
      <c r="A4173" s="196" t="s">
        <v>7093</v>
      </c>
      <c r="B4173" s="196" t="s">
        <v>5364</v>
      </c>
      <c r="C4173" s="197">
        <v>0</v>
      </c>
      <c r="D4173" s="197">
        <v>470</v>
      </c>
      <c r="F4173" s="15"/>
    </row>
    <row r="4174" spans="1:6" hidden="1" outlineLevel="2" x14ac:dyDescent="0.25">
      <c r="A4174" s="196" t="s">
        <v>3442</v>
      </c>
      <c r="B4174" s="196" t="s">
        <v>2312</v>
      </c>
      <c r="C4174" s="197">
        <v>0</v>
      </c>
      <c r="D4174" s="197">
        <v>3070</v>
      </c>
      <c r="F4174" s="15"/>
    </row>
    <row r="4175" spans="1:6" hidden="1" outlineLevel="2" x14ac:dyDescent="0.25">
      <c r="A4175" s="196" t="s">
        <v>7094</v>
      </c>
      <c r="B4175" s="196" t="s">
        <v>4211</v>
      </c>
      <c r="C4175" s="197">
        <v>0</v>
      </c>
      <c r="D4175" s="197">
        <v>5360</v>
      </c>
      <c r="F4175" s="15"/>
    </row>
    <row r="4176" spans="1:6" hidden="1" outlineLevel="2" x14ac:dyDescent="0.25">
      <c r="A4176" s="196" t="s">
        <v>7095</v>
      </c>
      <c r="B4176" s="196" t="s">
        <v>1052</v>
      </c>
      <c r="C4176" s="197">
        <v>0</v>
      </c>
      <c r="D4176" s="197">
        <v>1750</v>
      </c>
      <c r="F4176" s="15"/>
    </row>
    <row r="4177" spans="1:6" hidden="1" outlineLevel="2" x14ac:dyDescent="0.25">
      <c r="A4177" s="196" t="s">
        <v>7096</v>
      </c>
      <c r="B4177" s="196" t="s">
        <v>5379</v>
      </c>
      <c r="C4177" s="197">
        <v>0</v>
      </c>
      <c r="D4177" s="197">
        <v>80</v>
      </c>
      <c r="F4177" s="15"/>
    </row>
    <row r="4178" spans="1:6" hidden="1" outlineLevel="2" x14ac:dyDescent="0.25">
      <c r="A4178" s="196" t="s">
        <v>7097</v>
      </c>
      <c r="B4178" s="196" t="s">
        <v>1068</v>
      </c>
      <c r="C4178" s="198">
        <v>0</v>
      </c>
      <c r="D4178" s="198">
        <v>0</v>
      </c>
      <c r="F4178" s="15"/>
    </row>
    <row r="4179" spans="1:6" hidden="1" outlineLevel="2" x14ac:dyDescent="0.25">
      <c r="A4179" s="196" t="s">
        <v>7098</v>
      </c>
      <c r="B4179" s="196" t="s">
        <v>2314</v>
      </c>
      <c r="C4179" s="197">
        <v>0</v>
      </c>
      <c r="D4179" s="197">
        <v>470</v>
      </c>
      <c r="F4179" s="15"/>
    </row>
    <row r="4180" spans="1:6" hidden="1" outlineLevel="2" x14ac:dyDescent="0.25">
      <c r="A4180" s="196" t="s">
        <v>7099</v>
      </c>
      <c r="B4180" s="196" t="s">
        <v>5381</v>
      </c>
      <c r="C4180" s="197">
        <v>0</v>
      </c>
      <c r="D4180" s="197">
        <v>160</v>
      </c>
      <c r="F4180" s="15"/>
    </row>
    <row r="4181" spans="1:6" hidden="1" outlineLevel="2" x14ac:dyDescent="0.25">
      <c r="A4181" s="196" t="s">
        <v>7100</v>
      </c>
      <c r="B4181" s="196" t="s">
        <v>5384</v>
      </c>
      <c r="C4181" s="197">
        <v>0</v>
      </c>
      <c r="D4181" s="197">
        <v>100</v>
      </c>
      <c r="F4181" s="15"/>
    </row>
    <row r="4182" spans="1:6" hidden="1" outlineLevel="2" x14ac:dyDescent="0.25">
      <c r="A4182" s="196" t="s">
        <v>7101</v>
      </c>
      <c r="B4182" s="196" t="s">
        <v>1094</v>
      </c>
      <c r="C4182" s="197">
        <v>0</v>
      </c>
      <c r="D4182" s="197">
        <v>80</v>
      </c>
      <c r="F4182" s="15"/>
    </row>
    <row r="4183" spans="1:6" hidden="1" outlineLevel="2" x14ac:dyDescent="0.25">
      <c r="A4183" s="196" t="s">
        <v>7102</v>
      </c>
      <c r="B4183" s="196" t="s">
        <v>5387</v>
      </c>
      <c r="C4183" s="197">
        <v>0</v>
      </c>
      <c r="D4183" s="197">
        <v>1632</v>
      </c>
      <c r="F4183" s="15"/>
    </row>
    <row r="4184" spans="1:6" hidden="1" outlineLevel="2" x14ac:dyDescent="0.25">
      <c r="A4184" s="196" t="s">
        <v>7103</v>
      </c>
      <c r="B4184" s="196" t="s">
        <v>1106</v>
      </c>
      <c r="C4184" s="197">
        <v>0</v>
      </c>
      <c r="D4184" s="197">
        <v>150</v>
      </c>
      <c r="F4184" s="15"/>
    </row>
    <row r="4185" spans="1:6" hidden="1" outlineLevel="2" x14ac:dyDescent="0.25">
      <c r="A4185" s="196" t="s">
        <v>7104</v>
      </c>
      <c r="B4185" s="196" t="s">
        <v>2320</v>
      </c>
      <c r="C4185" s="197">
        <v>0</v>
      </c>
      <c r="D4185" s="197">
        <v>950</v>
      </c>
      <c r="F4185" s="15"/>
    </row>
    <row r="4186" spans="1:6" hidden="1" outlineLevel="2" x14ac:dyDescent="0.25">
      <c r="A4186" s="196" t="s">
        <v>3443</v>
      </c>
      <c r="B4186" s="196" t="s">
        <v>3048</v>
      </c>
      <c r="C4186" s="197">
        <v>0</v>
      </c>
      <c r="D4186" s="197">
        <v>0</v>
      </c>
      <c r="F4186" s="15"/>
    </row>
    <row r="4187" spans="1:6" hidden="1" outlineLevel="2" x14ac:dyDescent="0.25">
      <c r="A4187" s="196" t="s">
        <v>7105</v>
      </c>
      <c r="B4187" s="196" t="s">
        <v>5391</v>
      </c>
      <c r="C4187" s="197">
        <v>0</v>
      </c>
      <c r="D4187" s="197">
        <v>660</v>
      </c>
      <c r="F4187" s="15"/>
    </row>
    <row r="4188" spans="1:6" hidden="1" outlineLevel="2" x14ac:dyDescent="0.25">
      <c r="A4188" s="196" t="s">
        <v>7106</v>
      </c>
      <c r="B4188" s="196" t="s">
        <v>4235</v>
      </c>
      <c r="C4188" s="198">
        <v>0</v>
      </c>
      <c r="D4188" s="198">
        <v>0</v>
      </c>
      <c r="F4188" s="15"/>
    </row>
    <row r="4189" spans="1:6" hidden="1" outlineLevel="2" x14ac:dyDescent="0.25">
      <c r="A4189" s="196" t="s">
        <v>3444</v>
      </c>
      <c r="B4189" s="196" t="s">
        <v>2324</v>
      </c>
      <c r="C4189" s="198">
        <v>0</v>
      </c>
      <c r="D4189" s="198">
        <v>0</v>
      </c>
      <c r="F4189" s="15"/>
    </row>
    <row r="4190" spans="1:6" hidden="1" outlineLevel="2" x14ac:dyDescent="0.25">
      <c r="A4190" s="196" t="s">
        <v>7107</v>
      </c>
      <c r="B4190" s="196" t="s">
        <v>5397</v>
      </c>
      <c r="C4190" s="197">
        <v>0</v>
      </c>
      <c r="D4190" s="197">
        <v>160</v>
      </c>
      <c r="F4190" s="15"/>
    </row>
    <row r="4191" spans="1:6" hidden="1" outlineLevel="2" x14ac:dyDescent="0.25">
      <c r="A4191" s="196" t="s">
        <v>7108</v>
      </c>
      <c r="B4191" s="196" t="s">
        <v>5404</v>
      </c>
      <c r="C4191" s="197">
        <v>0</v>
      </c>
      <c r="D4191" s="197">
        <v>72</v>
      </c>
      <c r="F4191" s="15"/>
    </row>
    <row r="4192" spans="1:6" hidden="1" outlineLevel="1" collapsed="1" x14ac:dyDescent="0.25">
      <c r="A4192" s="196" t="s">
        <v>3445</v>
      </c>
      <c r="B4192" s="196" t="s">
        <v>2330</v>
      </c>
      <c r="C4192" s="197">
        <v>0</v>
      </c>
      <c r="D4192" s="197">
        <v>28395</v>
      </c>
      <c r="F4192" s="15"/>
    </row>
    <row r="4193" spans="1:6" hidden="1" outlineLevel="2" x14ac:dyDescent="0.25">
      <c r="A4193" s="196" t="s">
        <v>7109</v>
      </c>
      <c r="B4193" s="196" t="s">
        <v>7110</v>
      </c>
      <c r="C4193" s="197">
        <v>0</v>
      </c>
      <c r="D4193" s="197">
        <v>1500</v>
      </c>
      <c r="F4193" s="15"/>
    </row>
    <row r="4194" spans="1:6" hidden="1" outlineLevel="2" x14ac:dyDescent="0.25">
      <c r="A4194" s="196" t="s">
        <v>7111</v>
      </c>
      <c r="B4194" s="196" t="s">
        <v>5411</v>
      </c>
      <c r="C4194" s="197">
        <v>0</v>
      </c>
      <c r="D4194" s="197">
        <v>6796</v>
      </c>
      <c r="F4194" s="15"/>
    </row>
    <row r="4195" spans="1:6" hidden="1" outlineLevel="2" x14ac:dyDescent="0.25">
      <c r="A4195" s="196" t="s">
        <v>7112</v>
      </c>
      <c r="B4195" s="196" t="s">
        <v>5413</v>
      </c>
      <c r="C4195" s="197">
        <v>0</v>
      </c>
      <c r="D4195" s="197">
        <v>160</v>
      </c>
      <c r="F4195" s="15"/>
    </row>
    <row r="4196" spans="1:6" hidden="1" outlineLevel="2" x14ac:dyDescent="0.25">
      <c r="A4196" s="196" t="s">
        <v>3446</v>
      </c>
      <c r="B4196" s="196" t="s">
        <v>2332</v>
      </c>
      <c r="C4196" s="197">
        <v>0</v>
      </c>
      <c r="D4196" s="197">
        <v>220</v>
      </c>
      <c r="F4196" s="15"/>
    </row>
    <row r="4197" spans="1:6" hidden="1" outlineLevel="2" x14ac:dyDescent="0.25">
      <c r="A4197" s="196" t="s">
        <v>3447</v>
      </c>
      <c r="B4197" s="196" t="s">
        <v>2334</v>
      </c>
      <c r="C4197" s="197">
        <v>0</v>
      </c>
      <c r="D4197" s="197">
        <v>800</v>
      </c>
      <c r="F4197" s="15"/>
    </row>
    <row r="4198" spans="1:6" hidden="1" outlineLevel="2" x14ac:dyDescent="0.25">
      <c r="A4198" s="196" t="s">
        <v>3448</v>
      </c>
      <c r="B4198" s="196" t="s">
        <v>2338</v>
      </c>
      <c r="C4198" s="197">
        <v>0</v>
      </c>
      <c r="D4198" s="197">
        <v>640</v>
      </c>
      <c r="F4198" s="15"/>
    </row>
    <row r="4199" spans="1:6" hidden="1" outlineLevel="2" x14ac:dyDescent="0.25">
      <c r="A4199" s="196" t="s">
        <v>7113</v>
      </c>
      <c r="B4199" s="196" t="s">
        <v>2340</v>
      </c>
      <c r="C4199" s="197">
        <v>0</v>
      </c>
      <c r="D4199" s="197">
        <v>480</v>
      </c>
      <c r="F4199" s="15"/>
    </row>
    <row r="4200" spans="1:6" hidden="1" outlineLevel="2" x14ac:dyDescent="0.25">
      <c r="A4200" s="196" t="s">
        <v>3449</v>
      </c>
      <c r="B4200" s="196" t="s">
        <v>2128</v>
      </c>
      <c r="C4200" s="197">
        <v>0</v>
      </c>
      <c r="D4200" s="197">
        <v>1994</v>
      </c>
      <c r="F4200" s="15"/>
    </row>
    <row r="4201" spans="1:6" hidden="1" outlineLevel="2" x14ac:dyDescent="0.25">
      <c r="A4201" s="196" t="s">
        <v>3450</v>
      </c>
      <c r="B4201" s="196" t="s">
        <v>2267</v>
      </c>
      <c r="C4201" s="198">
        <v>0</v>
      </c>
      <c r="D4201" s="198">
        <v>0</v>
      </c>
      <c r="F4201" s="15"/>
    </row>
    <row r="4202" spans="1:6" hidden="1" outlineLevel="2" x14ac:dyDescent="0.25">
      <c r="A4202" s="196" t="s">
        <v>3451</v>
      </c>
      <c r="B4202" s="196" t="s">
        <v>2344</v>
      </c>
      <c r="C4202" s="198">
        <v>0</v>
      </c>
      <c r="D4202" s="198">
        <v>0</v>
      </c>
      <c r="F4202" s="15"/>
    </row>
    <row r="4203" spans="1:6" hidden="1" outlineLevel="2" x14ac:dyDescent="0.25">
      <c r="A4203" s="196" t="s">
        <v>7114</v>
      </c>
      <c r="B4203" s="196" t="s">
        <v>5416</v>
      </c>
      <c r="C4203" s="197">
        <v>0</v>
      </c>
      <c r="D4203" s="197">
        <v>40</v>
      </c>
      <c r="F4203" s="15"/>
    </row>
    <row r="4204" spans="1:6" hidden="1" outlineLevel="2" x14ac:dyDescent="0.25">
      <c r="A4204" s="196" t="s">
        <v>7115</v>
      </c>
      <c r="B4204" s="196" t="s">
        <v>5422</v>
      </c>
      <c r="C4204" s="197">
        <v>0</v>
      </c>
      <c r="D4204" s="197">
        <v>320</v>
      </c>
      <c r="F4204" s="15"/>
    </row>
    <row r="4205" spans="1:6" hidden="1" outlineLevel="2" x14ac:dyDescent="0.25">
      <c r="A4205" s="196" t="s">
        <v>7116</v>
      </c>
      <c r="B4205" s="196" t="s">
        <v>5424</v>
      </c>
      <c r="C4205" s="197">
        <v>0</v>
      </c>
      <c r="D4205" s="197">
        <v>10560</v>
      </c>
      <c r="F4205" s="15"/>
    </row>
    <row r="4206" spans="1:6" hidden="1" outlineLevel="2" x14ac:dyDescent="0.25">
      <c r="A4206" s="196" t="s">
        <v>3452</v>
      </c>
      <c r="B4206" s="196" t="s">
        <v>2354</v>
      </c>
      <c r="C4206" s="197">
        <v>0</v>
      </c>
      <c r="D4206" s="197">
        <v>1360</v>
      </c>
      <c r="F4206" s="15"/>
    </row>
    <row r="4207" spans="1:6" hidden="1" outlineLevel="2" x14ac:dyDescent="0.25">
      <c r="A4207" s="196" t="s">
        <v>3453</v>
      </c>
      <c r="B4207" s="196" t="s">
        <v>2356</v>
      </c>
      <c r="C4207" s="197">
        <v>0</v>
      </c>
      <c r="D4207" s="197">
        <v>1160</v>
      </c>
      <c r="F4207" s="15"/>
    </row>
    <row r="4208" spans="1:6" hidden="1" outlineLevel="2" x14ac:dyDescent="0.25">
      <c r="A4208" s="196" t="s">
        <v>3454</v>
      </c>
      <c r="B4208" s="196" t="s">
        <v>2358</v>
      </c>
      <c r="C4208" s="197">
        <v>0</v>
      </c>
      <c r="D4208" s="197">
        <v>275</v>
      </c>
      <c r="F4208" s="15"/>
    </row>
    <row r="4209" spans="1:6" hidden="1" outlineLevel="2" x14ac:dyDescent="0.25">
      <c r="A4209" s="196" t="s">
        <v>3455</v>
      </c>
      <c r="B4209" s="196" t="s">
        <v>2360</v>
      </c>
      <c r="C4209" s="197">
        <v>0</v>
      </c>
      <c r="D4209" s="197">
        <v>780</v>
      </c>
      <c r="F4209" s="15"/>
    </row>
    <row r="4210" spans="1:6" hidden="1" outlineLevel="2" x14ac:dyDescent="0.25">
      <c r="A4210" s="196" t="s">
        <v>3456</v>
      </c>
      <c r="B4210" s="196" t="s">
        <v>2362</v>
      </c>
      <c r="C4210" s="197">
        <v>0</v>
      </c>
      <c r="D4210" s="197">
        <v>160</v>
      </c>
      <c r="F4210" s="15"/>
    </row>
    <row r="4211" spans="1:6" hidden="1" outlineLevel="2" x14ac:dyDescent="0.25">
      <c r="A4211" s="196" t="s">
        <v>7117</v>
      </c>
      <c r="B4211" s="196" t="s">
        <v>1602</v>
      </c>
      <c r="C4211" s="198">
        <v>0</v>
      </c>
      <c r="D4211" s="198">
        <v>0</v>
      </c>
      <c r="F4211" s="15"/>
    </row>
    <row r="4212" spans="1:6" hidden="1" outlineLevel="2" x14ac:dyDescent="0.25">
      <c r="A4212" s="196" t="s">
        <v>7118</v>
      </c>
      <c r="B4212" s="196" t="s">
        <v>2364</v>
      </c>
      <c r="C4212" s="197">
        <v>0</v>
      </c>
      <c r="D4212" s="197">
        <v>200</v>
      </c>
      <c r="F4212" s="15"/>
    </row>
    <row r="4213" spans="1:6" hidden="1" outlineLevel="2" x14ac:dyDescent="0.25">
      <c r="A4213" s="196" t="s">
        <v>7119</v>
      </c>
      <c r="B4213" s="196" t="s">
        <v>2191</v>
      </c>
      <c r="C4213" s="197">
        <v>0</v>
      </c>
      <c r="D4213" s="197">
        <v>200</v>
      </c>
      <c r="F4213" s="15"/>
    </row>
    <row r="4214" spans="1:6" hidden="1" outlineLevel="2" x14ac:dyDescent="0.25">
      <c r="A4214" s="196" t="s">
        <v>7120</v>
      </c>
      <c r="B4214" s="196" t="s">
        <v>2366</v>
      </c>
      <c r="C4214" s="197">
        <v>0</v>
      </c>
      <c r="D4214" s="197">
        <v>400</v>
      </c>
      <c r="F4214" s="15"/>
    </row>
    <row r="4215" spans="1:6" hidden="1" outlineLevel="2" x14ac:dyDescent="0.25">
      <c r="A4215" s="196" t="s">
        <v>7121</v>
      </c>
      <c r="B4215" s="196" t="s">
        <v>2368</v>
      </c>
      <c r="C4215" s="197">
        <v>0</v>
      </c>
      <c r="D4215" s="197">
        <v>200</v>
      </c>
      <c r="F4215" s="15"/>
    </row>
    <row r="4216" spans="1:6" hidden="1" outlineLevel="2" x14ac:dyDescent="0.25">
      <c r="A4216" s="196" t="s">
        <v>3457</v>
      </c>
      <c r="B4216" s="196" t="s">
        <v>2370</v>
      </c>
      <c r="C4216" s="197">
        <v>0</v>
      </c>
      <c r="D4216" s="197">
        <v>150</v>
      </c>
      <c r="F4216" s="15"/>
    </row>
    <row r="4217" spans="1:6" hidden="1" outlineLevel="1" x14ac:dyDescent="0.25">
      <c r="A4217" s="196" t="s">
        <v>3458</v>
      </c>
      <c r="B4217" s="196" t="s">
        <v>2372</v>
      </c>
      <c r="C4217" s="197">
        <v>0</v>
      </c>
      <c r="D4217" s="197">
        <v>30023</v>
      </c>
      <c r="F4217" s="15"/>
    </row>
    <row r="4218" spans="1:6" hidden="1" outlineLevel="2" x14ac:dyDescent="0.25">
      <c r="A4218" s="196" t="s">
        <v>3459</v>
      </c>
      <c r="B4218" s="196" t="s">
        <v>1418</v>
      </c>
      <c r="C4218" s="198">
        <v>0</v>
      </c>
      <c r="D4218" s="198">
        <v>0</v>
      </c>
      <c r="F4218" s="15"/>
    </row>
    <row r="4219" spans="1:6" hidden="1" outlineLevel="2" x14ac:dyDescent="0.25">
      <c r="A4219" s="196" t="s">
        <v>7122</v>
      </c>
      <c r="B4219" s="196" t="s">
        <v>1420</v>
      </c>
      <c r="C4219" s="197">
        <v>0</v>
      </c>
      <c r="D4219" s="197">
        <v>240</v>
      </c>
      <c r="F4219" s="15"/>
    </row>
    <row r="4220" spans="1:6" hidden="1" outlineLevel="2" x14ac:dyDescent="0.25">
      <c r="A4220" s="196" t="s">
        <v>7123</v>
      </c>
      <c r="B4220" s="196" t="s">
        <v>5435</v>
      </c>
      <c r="C4220" s="197">
        <v>0</v>
      </c>
      <c r="D4220" s="197">
        <v>160</v>
      </c>
      <c r="F4220" s="15"/>
    </row>
    <row r="4221" spans="1:6" hidden="1" outlineLevel="2" x14ac:dyDescent="0.25">
      <c r="A4221" s="196" t="s">
        <v>7124</v>
      </c>
      <c r="B4221" s="196" t="s">
        <v>7125</v>
      </c>
      <c r="C4221" s="197">
        <v>0</v>
      </c>
      <c r="D4221" s="197">
        <v>800</v>
      </c>
      <c r="F4221" s="15"/>
    </row>
    <row r="4222" spans="1:6" hidden="1" outlineLevel="2" x14ac:dyDescent="0.25">
      <c r="A4222" s="196" t="s">
        <v>7126</v>
      </c>
      <c r="B4222" s="196" t="s">
        <v>5437</v>
      </c>
      <c r="C4222" s="197">
        <v>0</v>
      </c>
      <c r="D4222" s="197">
        <v>200</v>
      </c>
      <c r="F4222" s="15"/>
    </row>
    <row r="4223" spans="1:6" hidden="1" outlineLevel="2" x14ac:dyDescent="0.25">
      <c r="A4223" s="196" t="s">
        <v>7127</v>
      </c>
      <c r="B4223" s="196" t="s">
        <v>2666</v>
      </c>
      <c r="C4223" s="197">
        <v>0</v>
      </c>
      <c r="D4223" s="197">
        <v>990</v>
      </c>
      <c r="F4223" s="15"/>
    </row>
    <row r="4224" spans="1:6" hidden="1" outlineLevel="2" x14ac:dyDescent="0.25">
      <c r="A4224" s="196" t="s">
        <v>7128</v>
      </c>
      <c r="B4224" s="196" t="s">
        <v>5411</v>
      </c>
      <c r="C4224" s="197">
        <v>0</v>
      </c>
      <c r="D4224" s="197">
        <v>1680</v>
      </c>
      <c r="F4224" s="15"/>
    </row>
    <row r="4225" spans="1:6" hidden="1" outlineLevel="2" x14ac:dyDescent="0.25">
      <c r="A4225" s="196" t="s">
        <v>3460</v>
      </c>
      <c r="B4225" s="196" t="s">
        <v>2001</v>
      </c>
      <c r="C4225" s="197">
        <v>0</v>
      </c>
      <c r="D4225" s="197">
        <v>1320</v>
      </c>
      <c r="F4225" s="15"/>
    </row>
    <row r="4226" spans="1:6" hidden="1" outlineLevel="2" x14ac:dyDescent="0.25">
      <c r="A4226" s="196" t="s">
        <v>7129</v>
      </c>
      <c r="B4226" s="196" t="s">
        <v>2340</v>
      </c>
      <c r="C4226" s="197">
        <v>0</v>
      </c>
      <c r="D4226" s="197">
        <v>560</v>
      </c>
      <c r="F4226" s="15"/>
    </row>
    <row r="4227" spans="1:6" hidden="1" outlineLevel="2" x14ac:dyDescent="0.25">
      <c r="A4227" s="196" t="s">
        <v>7130</v>
      </c>
      <c r="B4227" s="196" t="s">
        <v>5416</v>
      </c>
      <c r="C4227" s="197">
        <v>0</v>
      </c>
      <c r="D4227" s="197">
        <v>480</v>
      </c>
      <c r="F4227" s="15"/>
    </row>
    <row r="4228" spans="1:6" hidden="1" outlineLevel="2" x14ac:dyDescent="0.25">
      <c r="A4228" s="196" t="s">
        <v>7131</v>
      </c>
      <c r="B4228" s="196" t="s">
        <v>2020</v>
      </c>
      <c r="C4228" s="197">
        <v>0</v>
      </c>
      <c r="D4228" s="197">
        <v>150</v>
      </c>
      <c r="F4228" s="15"/>
    </row>
    <row r="4229" spans="1:6" hidden="1" outlineLevel="2" x14ac:dyDescent="0.25">
      <c r="A4229" s="196" t="s">
        <v>3461</v>
      </c>
      <c r="B4229" s="196" t="s">
        <v>2025</v>
      </c>
      <c r="C4229" s="197">
        <v>0</v>
      </c>
      <c r="D4229" s="197">
        <v>600</v>
      </c>
      <c r="F4229" s="15"/>
    </row>
    <row r="4230" spans="1:6" hidden="1" outlineLevel="2" x14ac:dyDescent="0.25">
      <c r="A4230" s="196" t="s">
        <v>3462</v>
      </c>
      <c r="B4230" s="196" t="s">
        <v>2028</v>
      </c>
      <c r="C4230" s="197">
        <v>0</v>
      </c>
      <c r="D4230" s="197">
        <v>110</v>
      </c>
      <c r="F4230" s="15"/>
    </row>
    <row r="4231" spans="1:6" hidden="1" outlineLevel="2" x14ac:dyDescent="0.25">
      <c r="A4231" s="196" t="s">
        <v>7132</v>
      </c>
      <c r="B4231" s="196" t="s">
        <v>2029</v>
      </c>
      <c r="C4231" s="197">
        <v>0</v>
      </c>
      <c r="D4231" s="197">
        <v>150</v>
      </c>
      <c r="F4231" s="15"/>
    </row>
    <row r="4232" spans="1:6" hidden="1" outlineLevel="2" x14ac:dyDescent="0.25">
      <c r="A4232" s="196" t="s">
        <v>7133</v>
      </c>
      <c r="B4232" s="196" t="s">
        <v>1314</v>
      </c>
      <c r="C4232" s="197">
        <v>0</v>
      </c>
      <c r="D4232" s="197">
        <v>240</v>
      </c>
      <c r="F4232" s="15"/>
    </row>
    <row r="4233" spans="1:6" hidden="1" outlineLevel="2" x14ac:dyDescent="0.25">
      <c r="A4233" s="196" t="s">
        <v>3463</v>
      </c>
      <c r="B4233" s="196" t="s">
        <v>2034</v>
      </c>
      <c r="C4233" s="197">
        <v>0</v>
      </c>
      <c r="D4233" s="197">
        <v>370</v>
      </c>
      <c r="F4233" s="15"/>
    </row>
    <row r="4234" spans="1:6" hidden="1" outlineLevel="2" x14ac:dyDescent="0.25">
      <c r="A4234" s="196" t="s">
        <v>3464</v>
      </c>
      <c r="B4234" s="196" t="s">
        <v>2397</v>
      </c>
      <c r="C4234" s="198">
        <v>0</v>
      </c>
      <c r="D4234" s="198">
        <v>0</v>
      </c>
      <c r="F4234" s="15"/>
    </row>
    <row r="4235" spans="1:6" hidden="1" outlineLevel="2" x14ac:dyDescent="0.25">
      <c r="A4235" s="196" t="s">
        <v>3465</v>
      </c>
      <c r="B4235" s="196" t="s">
        <v>2400</v>
      </c>
      <c r="C4235" s="197">
        <v>0</v>
      </c>
      <c r="D4235" s="197">
        <v>8275</v>
      </c>
      <c r="F4235" s="15"/>
    </row>
    <row r="4236" spans="1:6" hidden="1" outlineLevel="2" x14ac:dyDescent="0.25">
      <c r="A4236" s="196" t="s">
        <v>3466</v>
      </c>
      <c r="B4236" s="196" t="s">
        <v>2036</v>
      </c>
      <c r="C4236" s="197">
        <v>0</v>
      </c>
      <c r="D4236" s="197">
        <v>2710</v>
      </c>
      <c r="F4236" s="15"/>
    </row>
    <row r="4237" spans="1:6" hidden="1" outlineLevel="2" x14ac:dyDescent="0.25">
      <c r="A4237" s="196" t="s">
        <v>7134</v>
      </c>
      <c r="B4237" s="196" t="s">
        <v>2041</v>
      </c>
      <c r="C4237" s="197">
        <v>0</v>
      </c>
      <c r="D4237" s="197">
        <v>150</v>
      </c>
      <c r="F4237" s="15"/>
    </row>
    <row r="4238" spans="1:6" hidden="1" outlineLevel="2" x14ac:dyDescent="0.25">
      <c r="A4238" s="196" t="s">
        <v>7135</v>
      </c>
      <c r="B4238" s="196" t="s">
        <v>5951</v>
      </c>
      <c r="C4238" s="197">
        <v>0</v>
      </c>
      <c r="D4238" s="197">
        <v>72</v>
      </c>
      <c r="F4238" s="15"/>
    </row>
    <row r="4239" spans="1:6" hidden="1" outlineLevel="2" x14ac:dyDescent="0.25">
      <c r="A4239" s="196" t="s">
        <v>7136</v>
      </c>
      <c r="B4239" s="196" t="s">
        <v>2668</v>
      </c>
      <c r="C4239" s="197">
        <v>0</v>
      </c>
      <c r="D4239" s="197">
        <v>880</v>
      </c>
      <c r="F4239" s="15"/>
    </row>
    <row r="4240" spans="1:6" hidden="1" outlineLevel="2" x14ac:dyDescent="0.25">
      <c r="A4240" s="196" t="s">
        <v>7137</v>
      </c>
      <c r="B4240" s="196" t="s">
        <v>5424</v>
      </c>
      <c r="C4240" s="197">
        <v>0</v>
      </c>
      <c r="D4240" s="197">
        <v>865</v>
      </c>
      <c r="F4240" s="15"/>
    </row>
    <row r="4241" spans="1:6" hidden="1" outlineLevel="2" x14ac:dyDescent="0.25">
      <c r="A4241" s="196" t="s">
        <v>7138</v>
      </c>
      <c r="B4241" s="196" t="s">
        <v>1050</v>
      </c>
      <c r="C4241" s="197">
        <v>0</v>
      </c>
      <c r="D4241" s="197">
        <v>160</v>
      </c>
      <c r="F4241" s="15"/>
    </row>
    <row r="4242" spans="1:6" hidden="1" outlineLevel="2" x14ac:dyDescent="0.25">
      <c r="A4242" s="196" t="s">
        <v>7139</v>
      </c>
      <c r="B4242" s="196" t="s">
        <v>5957</v>
      </c>
      <c r="C4242" s="197">
        <v>0</v>
      </c>
      <c r="D4242" s="197">
        <v>160</v>
      </c>
      <c r="F4242" s="15"/>
    </row>
    <row r="4243" spans="1:6" hidden="1" outlineLevel="2" x14ac:dyDescent="0.25">
      <c r="A4243" s="196" t="s">
        <v>7140</v>
      </c>
      <c r="B4243" s="196" t="s">
        <v>5455</v>
      </c>
      <c r="C4243" s="197">
        <v>0</v>
      </c>
      <c r="D4243" s="197">
        <v>150</v>
      </c>
      <c r="F4243" s="15"/>
    </row>
    <row r="4244" spans="1:6" hidden="1" outlineLevel="2" x14ac:dyDescent="0.25">
      <c r="A4244" s="196" t="s">
        <v>3467</v>
      </c>
      <c r="B4244" s="196" t="s">
        <v>2407</v>
      </c>
      <c r="C4244" s="197">
        <v>0</v>
      </c>
      <c r="D4244" s="197">
        <v>6130</v>
      </c>
      <c r="F4244" s="15"/>
    </row>
    <row r="4245" spans="1:6" hidden="1" outlineLevel="2" x14ac:dyDescent="0.25">
      <c r="A4245" s="196" t="s">
        <v>7141</v>
      </c>
      <c r="B4245" s="196" t="s">
        <v>2064</v>
      </c>
      <c r="C4245" s="197">
        <v>0</v>
      </c>
      <c r="D4245" s="197">
        <v>1440</v>
      </c>
      <c r="F4245" s="15"/>
    </row>
    <row r="4246" spans="1:6" hidden="1" outlineLevel="2" x14ac:dyDescent="0.25">
      <c r="A4246" s="196" t="s">
        <v>7142</v>
      </c>
      <c r="B4246" s="196" t="s">
        <v>2066</v>
      </c>
      <c r="C4246" s="197">
        <v>0</v>
      </c>
      <c r="D4246" s="197">
        <v>320</v>
      </c>
      <c r="F4246" s="15"/>
    </row>
    <row r="4247" spans="1:6" hidden="1" outlineLevel="2" x14ac:dyDescent="0.25">
      <c r="A4247" s="196" t="s">
        <v>3468</v>
      </c>
      <c r="B4247" s="196" t="s">
        <v>1628</v>
      </c>
      <c r="C4247" s="198">
        <v>0</v>
      </c>
      <c r="D4247" s="198">
        <v>0</v>
      </c>
      <c r="F4247" s="15"/>
    </row>
    <row r="4248" spans="1:6" hidden="1" outlineLevel="2" x14ac:dyDescent="0.25">
      <c r="A4248" s="196" t="s">
        <v>7143</v>
      </c>
      <c r="B4248" s="196" t="s">
        <v>1138</v>
      </c>
      <c r="C4248" s="197">
        <v>0</v>
      </c>
      <c r="D4248" s="197">
        <v>150</v>
      </c>
      <c r="F4248" s="15"/>
    </row>
    <row r="4249" spans="1:6" hidden="1" outlineLevel="2" x14ac:dyDescent="0.25">
      <c r="A4249" s="196" t="s">
        <v>7144</v>
      </c>
      <c r="B4249" s="196" t="s">
        <v>5466</v>
      </c>
      <c r="C4249" s="197">
        <v>0</v>
      </c>
      <c r="D4249" s="197">
        <v>211</v>
      </c>
      <c r="F4249" s="15"/>
    </row>
    <row r="4250" spans="1:6" hidden="1" outlineLevel="2" x14ac:dyDescent="0.25">
      <c r="A4250" s="196" t="s">
        <v>7145</v>
      </c>
      <c r="B4250" s="196" t="s">
        <v>5470</v>
      </c>
      <c r="C4250" s="197">
        <v>0</v>
      </c>
      <c r="D4250" s="197">
        <v>150</v>
      </c>
      <c r="F4250" s="15"/>
    </row>
    <row r="4251" spans="1:6" hidden="1" outlineLevel="2" x14ac:dyDescent="0.25">
      <c r="A4251" s="196" t="s">
        <v>3469</v>
      </c>
      <c r="B4251" s="196" t="s">
        <v>2071</v>
      </c>
      <c r="C4251" s="198">
        <v>0</v>
      </c>
      <c r="D4251" s="198">
        <v>0</v>
      </c>
      <c r="F4251" s="15"/>
    </row>
    <row r="4252" spans="1:6" hidden="1" outlineLevel="2" x14ac:dyDescent="0.25">
      <c r="A4252" s="196" t="s">
        <v>7146</v>
      </c>
      <c r="B4252" s="196" t="s">
        <v>1168</v>
      </c>
      <c r="C4252" s="197">
        <v>0</v>
      </c>
      <c r="D4252" s="197">
        <v>150</v>
      </c>
      <c r="F4252" s="15"/>
    </row>
    <row r="4253" spans="1:6" hidden="1" outlineLevel="1" x14ac:dyDescent="0.25">
      <c r="A4253" s="196" t="s">
        <v>7147</v>
      </c>
      <c r="B4253" s="196" t="s">
        <v>5474</v>
      </c>
      <c r="C4253" s="197">
        <v>0</v>
      </c>
      <c r="D4253" s="197">
        <v>3140.27</v>
      </c>
      <c r="F4253" s="15"/>
    </row>
    <row r="4254" spans="1:6" collapsed="1" x14ac:dyDescent="0.25">
      <c r="A4254" s="196" t="s">
        <v>3470</v>
      </c>
      <c r="B4254" s="196" t="s">
        <v>3471</v>
      </c>
      <c r="C4254" s="197">
        <v>257473.43</v>
      </c>
      <c r="D4254" s="197">
        <v>0</v>
      </c>
      <c r="E4254" s="15">
        <f>C4254</f>
        <v>257473.43</v>
      </c>
    </row>
    <row r="4255" spans="1:6" outlineLevel="1" x14ac:dyDescent="0.25">
      <c r="A4255" s="196" t="s">
        <v>283</v>
      </c>
      <c r="B4255" s="196" t="s">
        <v>462</v>
      </c>
      <c r="C4255" s="197">
        <v>126515.66</v>
      </c>
      <c r="D4255" s="197">
        <v>0</v>
      </c>
    </row>
    <row r="4256" spans="1:6" s="202" customFormat="1" outlineLevel="2" x14ac:dyDescent="0.25">
      <c r="A4256" s="203" t="s">
        <v>3472</v>
      </c>
      <c r="B4256" s="203" t="s">
        <v>3473</v>
      </c>
      <c r="C4256" s="204">
        <v>100114.29</v>
      </c>
      <c r="D4256" s="204">
        <v>0</v>
      </c>
      <c r="E4256" s="201">
        <f>-C4256</f>
        <v>-100114.29</v>
      </c>
    </row>
    <row r="4257" spans="1:6" outlineLevel="2" x14ac:dyDescent="0.25">
      <c r="A4257" s="196" t="s">
        <v>404</v>
      </c>
      <c r="B4257" s="196" t="s">
        <v>3474</v>
      </c>
      <c r="C4257" s="197">
        <v>25139.759999999998</v>
      </c>
      <c r="D4257" s="197">
        <v>0</v>
      </c>
    </row>
    <row r="4258" spans="1:6" outlineLevel="2" x14ac:dyDescent="0.25">
      <c r="A4258" s="196" t="s">
        <v>408</v>
      </c>
      <c r="B4258" s="196" t="s">
        <v>7148</v>
      </c>
      <c r="C4258" s="197">
        <v>1261.6099999999999</v>
      </c>
      <c r="D4258" s="197">
        <v>0</v>
      </c>
    </row>
    <row r="4259" spans="1:6" outlineLevel="3" x14ac:dyDescent="0.25">
      <c r="A4259" s="196" t="s">
        <v>3963</v>
      </c>
      <c r="B4259" s="196" t="s">
        <v>7149</v>
      </c>
      <c r="C4259" s="197">
        <v>1261.6099999999999</v>
      </c>
      <c r="D4259" s="197">
        <v>0</v>
      </c>
    </row>
    <row r="4260" spans="1:6" outlineLevel="3" x14ac:dyDescent="0.25">
      <c r="A4260" s="196" t="s">
        <v>7150</v>
      </c>
      <c r="B4260" s="196" t="s">
        <v>7151</v>
      </c>
      <c r="C4260" s="198">
        <v>0</v>
      </c>
      <c r="D4260" s="198">
        <v>0</v>
      </c>
    </row>
    <row r="4261" spans="1:6" outlineLevel="1" x14ac:dyDescent="0.25">
      <c r="A4261" s="196" t="s">
        <v>7152</v>
      </c>
      <c r="B4261" s="196" t="s">
        <v>7153</v>
      </c>
      <c r="C4261" s="198">
        <v>0</v>
      </c>
      <c r="D4261" s="198">
        <v>0</v>
      </c>
    </row>
    <row r="4262" spans="1:6" s="202" customFormat="1" outlineLevel="1" x14ac:dyDescent="0.25">
      <c r="A4262" s="203" t="s">
        <v>286</v>
      </c>
      <c r="B4262" s="203" t="s">
        <v>3476</v>
      </c>
      <c r="C4262" s="204">
        <v>126396.5</v>
      </c>
      <c r="D4262" s="204">
        <v>0</v>
      </c>
      <c r="E4262" s="201">
        <f>-C4262</f>
        <v>-126396.5</v>
      </c>
    </row>
    <row r="4263" spans="1:6" outlineLevel="1" x14ac:dyDescent="0.25">
      <c r="A4263" s="196" t="s">
        <v>3477</v>
      </c>
      <c r="B4263" s="196" t="s">
        <v>3478</v>
      </c>
      <c r="C4263" s="197">
        <v>4561.2700000000004</v>
      </c>
      <c r="D4263" s="197">
        <v>0</v>
      </c>
    </row>
    <row r="4264" spans="1:6" outlineLevel="2" x14ac:dyDescent="0.25">
      <c r="A4264" s="196" t="s">
        <v>3479</v>
      </c>
      <c r="B4264" s="196" t="s">
        <v>3480</v>
      </c>
      <c r="C4264" s="197">
        <v>4561.2700000000004</v>
      </c>
      <c r="D4264" s="197">
        <v>0</v>
      </c>
    </row>
    <row r="4265" spans="1:6" outlineLevel="2" x14ac:dyDescent="0.25">
      <c r="A4265" s="196" t="s">
        <v>7154</v>
      </c>
      <c r="B4265" s="196" t="s">
        <v>7155</v>
      </c>
      <c r="C4265" s="198">
        <v>0</v>
      </c>
      <c r="D4265" s="198">
        <v>0</v>
      </c>
    </row>
    <row r="4266" spans="1:6" outlineLevel="1" x14ac:dyDescent="0.25">
      <c r="A4266" s="196" t="s">
        <v>7156</v>
      </c>
      <c r="B4266" s="196" t="s">
        <v>7157</v>
      </c>
      <c r="C4266" s="198">
        <v>0</v>
      </c>
      <c r="D4266" s="198">
        <v>0</v>
      </c>
    </row>
    <row r="4267" spans="1:6" s="202" customFormat="1" outlineLevel="1" collapsed="1" x14ac:dyDescent="0.25">
      <c r="A4267" s="203" t="s">
        <v>287</v>
      </c>
      <c r="B4267" s="203" t="s">
        <v>3481</v>
      </c>
      <c r="C4267" s="204">
        <v>0</v>
      </c>
      <c r="D4267" s="204">
        <v>0</v>
      </c>
    </row>
    <row r="4268" spans="1:6" hidden="1" outlineLevel="2" x14ac:dyDescent="0.25">
      <c r="A4268" s="196" t="s">
        <v>3482</v>
      </c>
      <c r="B4268" s="196" t="s">
        <v>3483</v>
      </c>
      <c r="C4268" s="198">
        <v>0</v>
      </c>
      <c r="D4268" s="198">
        <v>0</v>
      </c>
    </row>
    <row r="4269" spans="1:6" hidden="1" outlineLevel="2" x14ac:dyDescent="0.25">
      <c r="A4269" s="196" t="s">
        <v>7158</v>
      </c>
      <c r="B4269" s="196" t="s">
        <v>7159</v>
      </c>
      <c r="C4269" s="198">
        <v>0</v>
      </c>
      <c r="D4269" s="198">
        <v>0</v>
      </c>
    </row>
    <row r="4270" spans="1:6" x14ac:dyDescent="0.25">
      <c r="A4270" s="196" t="s">
        <v>3484</v>
      </c>
      <c r="B4270" s="196" t="s">
        <v>3485</v>
      </c>
      <c r="C4270" s="197">
        <v>0</v>
      </c>
      <c r="D4270" s="197">
        <v>168752.14</v>
      </c>
      <c r="F4270" s="15">
        <f>D4270</f>
        <v>168752.14</v>
      </c>
    </row>
    <row r="4271" spans="1:6" s="202" customFormat="1" outlineLevel="1" collapsed="1" x14ac:dyDescent="0.25">
      <c r="A4271" s="203" t="s">
        <v>273</v>
      </c>
      <c r="B4271" s="203" t="s">
        <v>7160</v>
      </c>
      <c r="C4271" s="204">
        <v>0</v>
      </c>
      <c r="D4271" s="204">
        <v>85857.01</v>
      </c>
      <c r="F4271" s="201">
        <f>-D4271</f>
        <v>-85857.01</v>
      </c>
    </row>
    <row r="4272" spans="1:6" hidden="1" outlineLevel="2" x14ac:dyDescent="0.25">
      <c r="A4272" s="196" t="s">
        <v>7161</v>
      </c>
      <c r="B4272" s="196" t="s">
        <v>3487</v>
      </c>
      <c r="C4272" s="198">
        <v>0</v>
      </c>
      <c r="D4272" s="198">
        <v>0</v>
      </c>
    </row>
    <row r="4273" spans="1:6" hidden="1" outlineLevel="2" x14ac:dyDescent="0.25">
      <c r="A4273" s="196" t="s">
        <v>3969</v>
      </c>
      <c r="B4273" s="196" t="s">
        <v>3475</v>
      </c>
      <c r="C4273" s="197">
        <v>0</v>
      </c>
      <c r="D4273" s="197">
        <v>85857.01</v>
      </c>
    </row>
    <row r="4274" spans="1:6" outlineLevel="1" collapsed="1" x14ac:dyDescent="0.25">
      <c r="A4274" s="196" t="s">
        <v>275</v>
      </c>
      <c r="B4274" s="196" t="s">
        <v>462</v>
      </c>
      <c r="C4274" s="197">
        <v>0</v>
      </c>
      <c r="D4274" s="197">
        <v>20797.43</v>
      </c>
    </row>
    <row r="4275" spans="1:6" hidden="1" outlineLevel="2" x14ac:dyDescent="0.25">
      <c r="A4275" s="196" t="s">
        <v>3967</v>
      </c>
      <c r="B4275" s="196" t="s">
        <v>3475</v>
      </c>
      <c r="C4275" s="197">
        <v>0</v>
      </c>
      <c r="D4275" s="197">
        <v>5408.55</v>
      </c>
    </row>
    <row r="4276" spans="1:6" hidden="1" outlineLevel="2" x14ac:dyDescent="0.25">
      <c r="A4276" s="196" t="s">
        <v>3486</v>
      </c>
      <c r="B4276" s="196" t="s">
        <v>3487</v>
      </c>
      <c r="C4276" s="197">
        <v>0</v>
      </c>
      <c r="D4276" s="197">
        <v>15388.88</v>
      </c>
    </row>
    <row r="4277" spans="1:6" hidden="1" outlineLevel="2" x14ac:dyDescent="0.25">
      <c r="A4277" s="199" t="s">
        <v>7162</v>
      </c>
      <c r="B4277" s="199" t="s">
        <v>7163</v>
      </c>
      <c r="C4277" s="205">
        <v>0</v>
      </c>
      <c r="D4277" s="205">
        <v>0</v>
      </c>
    </row>
    <row r="4278" spans="1:6" outlineLevel="1" collapsed="1" x14ac:dyDescent="0.25">
      <c r="A4278" s="196" t="s">
        <v>7164</v>
      </c>
      <c r="B4278" s="196" t="s">
        <v>7165</v>
      </c>
      <c r="C4278" s="198">
        <v>0</v>
      </c>
      <c r="D4278" s="198">
        <v>0</v>
      </c>
    </row>
    <row r="4279" spans="1:6" s="202" customFormat="1" outlineLevel="1" x14ac:dyDescent="0.25">
      <c r="A4279" s="203" t="s">
        <v>3488</v>
      </c>
      <c r="B4279" s="203" t="s">
        <v>3476</v>
      </c>
      <c r="C4279" s="204">
        <v>0</v>
      </c>
      <c r="D4279" s="204">
        <v>62097.7</v>
      </c>
      <c r="F4279" s="201">
        <f>-D4279</f>
        <v>-62097.7</v>
      </c>
    </row>
    <row r="4280" spans="1:6" outlineLevel="1" x14ac:dyDescent="0.25">
      <c r="A4280" s="196" t="s">
        <v>7166</v>
      </c>
      <c r="B4280" s="196" t="s">
        <v>7167</v>
      </c>
      <c r="C4280" s="198">
        <v>0</v>
      </c>
      <c r="D4280" s="198">
        <v>0</v>
      </c>
    </row>
    <row r="4281" spans="1:6" outlineLevel="1" x14ac:dyDescent="0.25">
      <c r="A4281" s="196" t="s">
        <v>7168</v>
      </c>
      <c r="B4281" s="196" t="s">
        <v>7169</v>
      </c>
      <c r="C4281" s="198">
        <v>0</v>
      </c>
      <c r="D4281" s="198">
        <v>0</v>
      </c>
    </row>
    <row r="4282" spans="1:6" outlineLevel="1" x14ac:dyDescent="0.25">
      <c r="A4282" s="199" t="s">
        <v>382</v>
      </c>
      <c r="B4282" s="199" t="s">
        <v>473</v>
      </c>
      <c r="C4282" s="200">
        <v>0</v>
      </c>
      <c r="D4282" s="200">
        <v>0</v>
      </c>
    </row>
    <row r="4283" spans="1:6" outlineLevel="2" x14ac:dyDescent="0.25">
      <c r="A4283" s="196" t="s">
        <v>3489</v>
      </c>
      <c r="B4283" s="196" t="s">
        <v>3490</v>
      </c>
      <c r="C4283" s="198">
        <v>0</v>
      </c>
      <c r="D4283" s="198">
        <v>0</v>
      </c>
    </row>
    <row r="4284" spans="1:6" outlineLevel="2" x14ac:dyDescent="0.25">
      <c r="A4284" s="196" t="s">
        <v>7170</v>
      </c>
      <c r="B4284" s="196" t="s">
        <v>7171</v>
      </c>
      <c r="C4284" s="198">
        <v>0</v>
      </c>
      <c r="D4284" s="198">
        <v>0</v>
      </c>
    </row>
    <row r="4285" spans="1:6" x14ac:dyDescent="0.25">
      <c r="A4285" s="196" t="s">
        <v>3491</v>
      </c>
      <c r="B4285" s="196" t="s">
        <v>259</v>
      </c>
      <c r="C4285" s="197">
        <v>964123.32</v>
      </c>
      <c r="D4285" s="197">
        <v>0</v>
      </c>
      <c r="E4285" s="15">
        <f>C4285</f>
        <v>964123.32</v>
      </c>
    </row>
    <row r="4286" spans="1:6" outlineLevel="1" collapsed="1" x14ac:dyDescent="0.25">
      <c r="A4286" s="196" t="s">
        <v>261</v>
      </c>
      <c r="B4286" s="196" t="s">
        <v>3492</v>
      </c>
      <c r="C4286" s="197">
        <v>0</v>
      </c>
      <c r="D4286" s="197">
        <v>0</v>
      </c>
    </row>
    <row r="4287" spans="1:6" hidden="1" outlineLevel="2" x14ac:dyDescent="0.25">
      <c r="A4287" s="196" t="s">
        <v>3493</v>
      </c>
      <c r="B4287" s="196" t="s">
        <v>3474</v>
      </c>
      <c r="C4287" s="198">
        <v>0</v>
      </c>
      <c r="D4287" s="198">
        <v>0</v>
      </c>
    </row>
    <row r="4288" spans="1:6" hidden="1" outlineLevel="2" x14ac:dyDescent="0.25">
      <c r="A4288" s="196" t="s">
        <v>7172</v>
      </c>
      <c r="B4288" s="196" t="s">
        <v>3473</v>
      </c>
      <c r="C4288" s="198">
        <v>0</v>
      </c>
      <c r="D4288" s="198">
        <v>0</v>
      </c>
    </row>
    <row r="4289" spans="1:4" outlineLevel="1" collapsed="1" x14ac:dyDescent="0.25">
      <c r="A4289" s="196" t="s">
        <v>3494</v>
      </c>
      <c r="B4289" s="196" t="s">
        <v>3495</v>
      </c>
      <c r="C4289" s="197">
        <v>60330.49</v>
      </c>
      <c r="D4289" s="197">
        <v>0</v>
      </c>
    </row>
    <row r="4290" spans="1:4" hidden="1" outlineLevel="2" x14ac:dyDescent="0.25">
      <c r="A4290" s="196" t="s">
        <v>3496</v>
      </c>
      <c r="B4290" s="196" t="s">
        <v>4103</v>
      </c>
      <c r="C4290" s="197">
        <v>12026.72</v>
      </c>
      <c r="D4290" s="197">
        <v>0</v>
      </c>
    </row>
    <row r="4291" spans="1:4" hidden="1" outlineLevel="3" x14ac:dyDescent="0.25">
      <c r="A4291" s="196" t="s">
        <v>7173</v>
      </c>
      <c r="B4291" s="196" t="s">
        <v>7174</v>
      </c>
      <c r="C4291" s="198">
        <v>0</v>
      </c>
      <c r="D4291" s="198">
        <v>0</v>
      </c>
    </row>
    <row r="4292" spans="1:4" hidden="1" outlineLevel="3" x14ac:dyDescent="0.25">
      <c r="A4292" s="196" t="s">
        <v>7175</v>
      </c>
      <c r="B4292" s="196" t="s">
        <v>3062</v>
      </c>
      <c r="C4292" s="198">
        <v>0</v>
      </c>
      <c r="D4292" s="198">
        <v>0</v>
      </c>
    </row>
    <row r="4293" spans="1:4" hidden="1" outlineLevel="3" x14ac:dyDescent="0.25">
      <c r="A4293" s="196" t="s">
        <v>3497</v>
      </c>
      <c r="B4293" s="196" t="s">
        <v>876</v>
      </c>
      <c r="C4293" s="197">
        <v>817</v>
      </c>
      <c r="D4293" s="197">
        <v>0</v>
      </c>
    </row>
    <row r="4294" spans="1:4" hidden="1" outlineLevel="3" x14ac:dyDescent="0.25">
      <c r="A4294" s="196" t="s">
        <v>7176</v>
      </c>
      <c r="B4294" s="196" t="s">
        <v>7177</v>
      </c>
      <c r="C4294" s="198">
        <v>0</v>
      </c>
      <c r="D4294" s="198">
        <v>0</v>
      </c>
    </row>
    <row r="4295" spans="1:4" hidden="1" outlineLevel="3" x14ac:dyDescent="0.25">
      <c r="A4295" s="196" t="s">
        <v>7178</v>
      </c>
      <c r="B4295" s="196" t="s">
        <v>904</v>
      </c>
      <c r="C4295" s="197">
        <v>250</v>
      </c>
      <c r="D4295" s="197">
        <v>0</v>
      </c>
    </row>
    <row r="4296" spans="1:4" hidden="1" outlineLevel="3" x14ac:dyDescent="0.25">
      <c r="A4296" s="196" t="s">
        <v>3498</v>
      </c>
      <c r="B4296" s="196" t="s">
        <v>914</v>
      </c>
      <c r="C4296" s="198">
        <v>0</v>
      </c>
      <c r="D4296" s="198">
        <v>0</v>
      </c>
    </row>
    <row r="4297" spans="1:4" hidden="1" outlineLevel="3" x14ac:dyDescent="0.25">
      <c r="A4297" s="196" t="s">
        <v>7179</v>
      </c>
      <c r="B4297" s="196" t="s">
        <v>7180</v>
      </c>
      <c r="C4297" s="198">
        <v>0</v>
      </c>
      <c r="D4297" s="198">
        <v>0</v>
      </c>
    </row>
    <row r="4298" spans="1:4" hidden="1" outlineLevel="3" x14ac:dyDescent="0.25">
      <c r="A4298" s="196" t="s">
        <v>7181</v>
      </c>
      <c r="B4298" s="196" t="s">
        <v>7182</v>
      </c>
      <c r="C4298" s="198">
        <v>0</v>
      </c>
      <c r="D4298" s="198">
        <v>0</v>
      </c>
    </row>
    <row r="4299" spans="1:4" hidden="1" outlineLevel="3" x14ac:dyDescent="0.25">
      <c r="A4299" s="196" t="s">
        <v>7183</v>
      </c>
      <c r="B4299" s="196" t="s">
        <v>7184</v>
      </c>
      <c r="C4299" s="198">
        <v>0</v>
      </c>
      <c r="D4299" s="198">
        <v>0</v>
      </c>
    </row>
    <row r="4300" spans="1:4" hidden="1" outlineLevel="3" x14ac:dyDescent="0.25">
      <c r="A4300" s="196" t="s">
        <v>3499</v>
      </c>
      <c r="B4300" s="196" t="s">
        <v>3500</v>
      </c>
      <c r="C4300" s="198">
        <v>0</v>
      </c>
      <c r="D4300" s="198">
        <v>0</v>
      </c>
    </row>
    <row r="4301" spans="1:4" hidden="1" outlineLevel="3" x14ac:dyDescent="0.25">
      <c r="A4301" s="196" t="s">
        <v>3501</v>
      </c>
      <c r="B4301" s="196" t="s">
        <v>3502</v>
      </c>
      <c r="C4301" s="198">
        <v>0</v>
      </c>
      <c r="D4301" s="198">
        <v>0</v>
      </c>
    </row>
    <row r="4302" spans="1:4" hidden="1" outlineLevel="3" x14ac:dyDescent="0.25">
      <c r="A4302" s="196" t="s">
        <v>7185</v>
      </c>
      <c r="B4302" s="196" t="s">
        <v>4152</v>
      </c>
      <c r="C4302" s="198">
        <v>0</v>
      </c>
      <c r="D4302" s="198">
        <v>0</v>
      </c>
    </row>
    <row r="4303" spans="1:4" hidden="1" outlineLevel="3" x14ac:dyDescent="0.25">
      <c r="A4303" s="196" t="s">
        <v>7186</v>
      </c>
      <c r="B4303" s="196" t="s">
        <v>4154</v>
      </c>
      <c r="C4303" s="198">
        <v>0</v>
      </c>
      <c r="D4303" s="198">
        <v>0</v>
      </c>
    </row>
    <row r="4304" spans="1:4" hidden="1" outlineLevel="3" x14ac:dyDescent="0.25">
      <c r="A4304" s="196" t="s">
        <v>7187</v>
      </c>
      <c r="B4304" s="196" t="s">
        <v>972</v>
      </c>
      <c r="C4304" s="197">
        <v>467</v>
      </c>
      <c r="D4304" s="197">
        <v>0</v>
      </c>
    </row>
    <row r="4305" spans="1:4" hidden="1" outlineLevel="3" x14ac:dyDescent="0.25">
      <c r="A4305" s="196" t="s">
        <v>3503</v>
      </c>
      <c r="B4305" s="196" t="s">
        <v>3504</v>
      </c>
      <c r="C4305" s="198">
        <v>0</v>
      </c>
      <c r="D4305" s="198">
        <v>0</v>
      </c>
    </row>
    <row r="4306" spans="1:4" hidden="1" outlineLevel="3" x14ac:dyDescent="0.25">
      <c r="A4306" s="196" t="s">
        <v>3505</v>
      </c>
      <c r="B4306" s="196" t="s">
        <v>3506</v>
      </c>
      <c r="C4306" s="197">
        <v>945</v>
      </c>
      <c r="D4306" s="197">
        <v>0</v>
      </c>
    </row>
    <row r="4307" spans="1:4" hidden="1" outlineLevel="3" x14ac:dyDescent="0.25">
      <c r="A4307" s="196" t="s">
        <v>7188</v>
      </c>
      <c r="B4307" s="196" t="s">
        <v>7189</v>
      </c>
      <c r="C4307" s="198">
        <v>0</v>
      </c>
      <c r="D4307" s="198">
        <v>0</v>
      </c>
    </row>
    <row r="4308" spans="1:4" hidden="1" outlineLevel="3" x14ac:dyDescent="0.25">
      <c r="A4308" s="196" t="s">
        <v>7190</v>
      </c>
      <c r="B4308" s="196" t="s">
        <v>7191</v>
      </c>
      <c r="C4308" s="198">
        <v>0</v>
      </c>
      <c r="D4308" s="198">
        <v>0</v>
      </c>
    </row>
    <row r="4309" spans="1:4" hidden="1" outlineLevel="3" x14ac:dyDescent="0.25">
      <c r="A4309" s="196" t="s">
        <v>7192</v>
      </c>
      <c r="B4309" s="196" t="s">
        <v>7193</v>
      </c>
      <c r="C4309" s="198">
        <v>0</v>
      </c>
      <c r="D4309" s="198">
        <v>0</v>
      </c>
    </row>
    <row r="4310" spans="1:4" hidden="1" outlineLevel="3" x14ac:dyDescent="0.25">
      <c r="A4310" s="196" t="s">
        <v>3507</v>
      </c>
      <c r="B4310" s="196" t="s">
        <v>1014</v>
      </c>
      <c r="C4310" s="198">
        <v>0</v>
      </c>
      <c r="D4310" s="198">
        <v>0</v>
      </c>
    </row>
    <row r="4311" spans="1:4" hidden="1" outlineLevel="3" x14ac:dyDescent="0.25">
      <c r="A4311" s="196" t="s">
        <v>7194</v>
      </c>
      <c r="B4311" s="196" t="s">
        <v>7195</v>
      </c>
      <c r="C4311" s="198">
        <v>0</v>
      </c>
      <c r="D4311" s="198">
        <v>0</v>
      </c>
    </row>
    <row r="4312" spans="1:4" hidden="1" outlineLevel="3" x14ac:dyDescent="0.25">
      <c r="A4312" s="196" t="s">
        <v>3508</v>
      </c>
      <c r="B4312" s="196" t="s">
        <v>1028</v>
      </c>
      <c r="C4312" s="197">
        <v>347.39</v>
      </c>
      <c r="D4312" s="197">
        <v>0</v>
      </c>
    </row>
    <row r="4313" spans="1:4" hidden="1" outlineLevel="3" x14ac:dyDescent="0.25">
      <c r="A4313" s="196" t="s">
        <v>7196</v>
      </c>
      <c r="B4313" s="196" t="s">
        <v>4703</v>
      </c>
      <c r="C4313" s="198">
        <v>0</v>
      </c>
      <c r="D4313" s="198">
        <v>0</v>
      </c>
    </row>
    <row r="4314" spans="1:4" hidden="1" outlineLevel="3" x14ac:dyDescent="0.25">
      <c r="A4314" s="196" t="s">
        <v>3509</v>
      </c>
      <c r="B4314" s="196" t="s">
        <v>1040</v>
      </c>
      <c r="C4314" s="197">
        <v>1033</v>
      </c>
      <c r="D4314" s="197">
        <v>0</v>
      </c>
    </row>
    <row r="4315" spans="1:4" hidden="1" outlineLevel="3" x14ac:dyDescent="0.25">
      <c r="A4315" s="196" t="s">
        <v>7197</v>
      </c>
      <c r="B4315" s="196" t="s">
        <v>7198</v>
      </c>
      <c r="C4315" s="198">
        <v>0</v>
      </c>
      <c r="D4315" s="198">
        <v>0</v>
      </c>
    </row>
    <row r="4316" spans="1:4" hidden="1" outlineLevel="3" x14ac:dyDescent="0.25">
      <c r="A4316" s="196" t="s">
        <v>7199</v>
      </c>
      <c r="B4316" s="196" t="s">
        <v>7200</v>
      </c>
      <c r="C4316" s="198">
        <v>0</v>
      </c>
      <c r="D4316" s="198">
        <v>0</v>
      </c>
    </row>
    <row r="4317" spans="1:4" hidden="1" outlineLevel="3" x14ac:dyDescent="0.25">
      <c r="A4317" s="196" t="s">
        <v>3510</v>
      </c>
      <c r="B4317" s="196" t="s">
        <v>1074</v>
      </c>
      <c r="C4317" s="197">
        <v>1535.5</v>
      </c>
      <c r="D4317" s="197">
        <v>0</v>
      </c>
    </row>
    <row r="4318" spans="1:4" hidden="1" outlineLevel="3" x14ac:dyDescent="0.25">
      <c r="A4318" s="196" t="s">
        <v>3511</v>
      </c>
      <c r="B4318" s="196" t="s">
        <v>1080</v>
      </c>
      <c r="C4318" s="197">
        <v>3167</v>
      </c>
      <c r="D4318" s="197">
        <v>0</v>
      </c>
    </row>
    <row r="4319" spans="1:4" hidden="1" outlineLevel="3" x14ac:dyDescent="0.25">
      <c r="A4319" s="196" t="s">
        <v>7201</v>
      </c>
      <c r="B4319" s="196" t="s">
        <v>1108</v>
      </c>
      <c r="C4319" s="197">
        <v>853.29</v>
      </c>
      <c r="D4319" s="197">
        <v>0</v>
      </c>
    </row>
    <row r="4320" spans="1:4" hidden="1" outlineLevel="3" x14ac:dyDescent="0.25">
      <c r="A4320" s="196" t="s">
        <v>3512</v>
      </c>
      <c r="B4320" s="196" t="s">
        <v>3513</v>
      </c>
      <c r="C4320" s="198">
        <v>0</v>
      </c>
      <c r="D4320" s="198">
        <v>0</v>
      </c>
    </row>
    <row r="4321" spans="1:4" hidden="1" outlineLevel="3" x14ac:dyDescent="0.25">
      <c r="A4321" s="196" t="s">
        <v>7202</v>
      </c>
      <c r="B4321" s="196" t="s">
        <v>7203</v>
      </c>
      <c r="C4321" s="198">
        <v>0</v>
      </c>
      <c r="D4321" s="198">
        <v>0</v>
      </c>
    </row>
    <row r="4322" spans="1:4" hidden="1" outlineLevel="3" x14ac:dyDescent="0.25">
      <c r="A4322" s="196" t="s">
        <v>7204</v>
      </c>
      <c r="B4322" s="196" t="s">
        <v>7205</v>
      </c>
      <c r="C4322" s="198">
        <v>0</v>
      </c>
      <c r="D4322" s="198">
        <v>0</v>
      </c>
    </row>
    <row r="4323" spans="1:4" hidden="1" outlineLevel="3" x14ac:dyDescent="0.25">
      <c r="A4323" s="196" t="s">
        <v>7206</v>
      </c>
      <c r="B4323" s="196" t="s">
        <v>4235</v>
      </c>
      <c r="C4323" s="198">
        <v>0</v>
      </c>
      <c r="D4323" s="198">
        <v>0</v>
      </c>
    </row>
    <row r="4324" spans="1:4" hidden="1" outlineLevel="3" x14ac:dyDescent="0.25">
      <c r="A4324" s="196" t="s">
        <v>3514</v>
      </c>
      <c r="B4324" s="196" t="s">
        <v>3515</v>
      </c>
      <c r="C4324" s="197">
        <v>255.66</v>
      </c>
      <c r="D4324" s="197">
        <v>0</v>
      </c>
    </row>
    <row r="4325" spans="1:4" hidden="1" outlineLevel="3" x14ac:dyDescent="0.25">
      <c r="A4325" s="196" t="s">
        <v>7207</v>
      </c>
      <c r="B4325" s="196" t="s">
        <v>2821</v>
      </c>
      <c r="C4325" s="197">
        <v>2355.88</v>
      </c>
      <c r="D4325" s="197">
        <v>0</v>
      </c>
    </row>
    <row r="4326" spans="1:4" hidden="1" outlineLevel="2" x14ac:dyDescent="0.25">
      <c r="A4326" s="196" t="s">
        <v>7208</v>
      </c>
      <c r="B4326" s="196" t="s">
        <v>2372</v>
      </c>
      <c r="C4326" s="197">
        <v>2260.0100000000002</v>
      </c>
      <c r="D4326" s="197">
        <v>0</v>
      </c>
    </row>
    <row r="4327" spans="1:4" hidden="1" outlineLevel="3" x14ac:dyDescent="0.25">
      <c r="A4327" s="196" t="s">
        <v>7209</v>
      </c>
      <c r="B4327" s="196" t="s">
        <v>2666</v>
      </c>
      <c r="C4327" s="197">
        <v>1593.01</v>
      </c>
      <c r="D4327" s="197">
        <v>0</v>
      </c>
    </row>
    <row r="4328" spans="1:4" hidden="1" outlineLevel="3" x14ac:dyDescent="0.25">
      <c r="A4328" s="196" t="s">
        <v>7210</v>
      </c>
      <c r="B4328" s="196" t="s">
        <v>2668</v>
      </c>
      <c r="C4328" s="197">
        <v>667</v>
      </c>
      <c r="D4328" s="197">
        <v>0</v>
      </c>
    </row>
    <row r="4329" spans="1:4" hidden="1" outlineLevel="2" x14ac:dyDescent="0.25">
      <c r="A4329" s="196" t="s">
        <v>7211</v>
      </c>
      <c r="B4329" s="196" t="s">
        <v>5474</v>
      </c>
      <c r="C4329" s="198">
        <v>0</v>
      </c>
      <c r="D4329" s="198">
        <v>0</v>
      </c>
    </row>
    <row r="4330" spans="1:4" hidden="1" outlineLevel="2" x14ac:dyDescent="0.25">
      <c r="A4330" s="196" t="s">
        <v>3516</v>
      </c>
      <c r="B4330" s="196" t="s">
        <v>7212</v>
      </c>
      <c r="C4330" s="197">
        <v>13007.47</v>
      </c>
      <c r="D4330" s="197">
        <v>0</v>
      </c>
    </row>
    <row r="4331" spans="1:4" hidden="1" outlineLevel="3" x14ac:dyDescent="0.25">
      <c r="A4331" s="196" t="s">
        <v>3517</v>
      </c>
      <c r="B4331" s="196" t="s">
        <v>3518</v>
      </c>
      <c r="C4331" s="198">
        <v>0</v>
      </c>
      <c r="D4331" s="198">
        <v>0</v>
      </c>
    </row>
    <row r="4332" spans="1:4" hidden="1" outlineLevel="3" x14ac:dyDescent="0.25">
      <c r="A4332" s="196" t="s">
        <v>7213</v>
      </c>
      <c r="B4332" s="196" t="s">
        <v>4252</v>
      </c>
      <c r="C4332" s="198">
        <v>0</v>
      </c>
      <c r="D4332" s="198">
        <v>0</v>
      </c>
    </row>
    <row r="4333" spans="1:4" hidden="1" outlineLevel="3" x14ac:dyDescent="0.25">
      <c r="A4333" s="196" t="s">
        <v>7214</v>
      </c>
      <c r="B4333" s="196" t="s">
        <v>1198</v>
      </c>
      <c r="C4333" s="197">
        <v>1521.88</v>
      </c>
      <c r="D4333" s="197">
        <v>0</v>
      </c>
    </row>
    <row r="4334" spans="1:4" hidden="1" outlineLevel="3" x14ac:dyDescent="0.25">
      <c r="A4334" s="196" t="s">
        <v>7215</v>
      </c>
      <c r="B4334" s="196" t="s">
        <v>3062</v>
      </c>
      <c r="C4334" s="198">
        <v>0</v>
      </c>
      <c r="D4334" s="198">
        <v>0</v>
      </c>
    </row>
    <row r="4335" spans="1:4" hidden="1" outlineLevel="3" x14ac:dyDescent="0.25">
      <c r="A4335" s="196" t="s">
        <v>7216</v>
      </c>
      <c r="B4335" s="196" t="s">
        <v>1202</v>
      </c>
      <c r="C4335" s="197">
        <v>3182</v>
      </c>
      <c r="D4335" s="197">
        <v>0</v>
      </c>
    </row>
    <row r="4336" spans="1:4" hidden="1" outlineLevel="3" x14ac:dyDescent="0.25">
      <c r="A4336" s="196" t="s">
        <v>7217</v>
      </c>
      <c r="B4336" s="196" t="s">
        <v>7218</v>
      </c>
      <c r="C4336" s="198">
        <v>0</v>
      </c>
      <c r="D4336" s="198">
        <v>0</v>
      </c>
    </row>
    <row r="4337" spans="1:4" hidden="1" outlineLevel="3" x14ac:dyDescent="0.25">
      <c r="A4337" s="196" t="s">
        <v>7219</v>
      </c>
      <c r="B4337" s="196" t="s">
        <v>7220</v>
      </c>
      <c r="C4337" s="198">
        <v>0</v>
      </c>
      <c r="D4337" s="198">
        <v>0</v>
      </c>
    </row>
    <row r="4338" spans="1:4" hidden="1" outlineLevel="3" x14ac:dyDescent="0.25">
      <c r="A4338" s="196" t="s">
        <v>7221</v>
      </c>
      <c r="B4338" s="196" t="s">
        <v>4280</v>
      </c>
      <c r="C4338" s="198">
        <v>0</v>
      </c>
      <c r="D4338" s="198">
        <v>0</v>
      </c>
    </row>
    <row r="4339" spans="1:4" hidden="1" outlineLevel="3" x14ac:dyDescent="0.25">
      <c r="A4339" s="196" t="s">
        <v>3519</v>
      </c>
      <c r="B4339" s="196" t="s">
        <v>1228</v>
      </c>
      <c r="C4339" s="198">
        <v>0</v>
      </c>
      <c r="D4339" s="198">
        <v>0</v>
      </c>
    </row>
    <row r="4340" spans="1:4" hidden="1" outlineLevel="3" x14ac:dyDescent="0.25">
      <c r="A4340" s="196" t="s">
        <v>7222</v>
      </c>
      <c r="B4340" s="196" t="s">
        <v>1240</v>
      </c>
      <c r="C4340" s="198">
        <v>0</v>
      </c>
      <c r="D4340" s="198">
        <v>0</v>
      </c>
    </row>
    <row r="4341" spans="1:4" hidden="1" outlineLevel="3" x14ac:dyDescent="0.25">
      <c r="A4341" s="196" t="s">
        <v>7223</v>
      </c>
      <c r="B4341" s="196" t="s">
        <v>7224</v>
      </c>
      <c r="C4341" s="198">
        <v>0</v>
      </c>
      <c r="D4341" s="198">
        <v>0</v>
      </c>
    </row>
    <row r="4342" spans="1:4" hidden="1" outlineLevel="3" x14ac:dyDescent="0.25">
      <c r="A4342" s="196" t="s">
        <v>7225</v>
      </c>
      <c r="B4342" s="196" t="s">
        <v>5249</v>
      </c>
      <c r="C4342" s="198">
        <v>0</v>
      </c>
      <c r="D4342" s="198">
        <v>0</v>
      </c>
    </row>
    <row r="4343" spans="1:4" hidden="1" outlineLevel="3" x14ac:dyDescent="0.25">
      <c r="A4343" s="196" t="s">
        <v>7226</v>
      </c>
      <c r="B4343" s="196" t="s">
        <v>1256</v>
      </c>
      <c r="C4343" s="197">
        <v>1986.88</v>
      </c>
      <c r="D4343" s="197">
        <v>0</v>
      </c>
    </row>
    <row r="4344" spans="1:4" hidden="1" outlineLevel="3" x14ac:dyDescent="0.25">
      <c r="A4344" s="196" t="s">
        <v>7227</v>
      </c>
      <c r="B4344" s="196" t="s">
        <v>7228</v>
      </c>
      <c r="C4344" s="198">
        <v>0</v>
      </c>
      <c r="D4344" s="198">
        <v>0</v>
      </c>
    </row>
    <row r="4345" spans="1:4" hidden="1" outlineLevel="3" x14ac:dyDescent="0.25">
      <c r="A4345" s="196" t="s">
        <v>7229</v>
      </c>
      <c r="B4345" s="196" t="s">
        <v>1278</v>
      </c>
      <c r="C4345" s="198">
        <v>0</v>
      </c>
      <c r="D4345" s="198">
        <v>0</v>
      </c>
    </row>
    <row r="4346" spans="1:4" hidden="1" outlineLevel="3" x14ac:dyDescent="0.25">
      <c r="A4346" s="196" t="s">
        <v>7230</v>
      </c>
      <c r="B4346" s="196" t="s">
        <v>7231</v>
      </c>
      <c r="C4346" s="198">
        <v>0</v>
      </c>
      <c r="D4346" s="198">
        <v>0</v>
      </c>
    </row>
    <row r="4347" spans="1:4" hidden="1" outlineLevel="3" x14ac:dyDescent="0.25">
      <c r="A4347" s="196" t="s">
        <v>3520</v>
      </c>
      <c r="B4347" s="196" t="s">
        <v>1292</v>
      </c>
      <c r="C4347" s="198">
        <v>0</v>
      </c>
      <c r="D4347" s="198">
        <v>0</v>
      </c>
    </row>
    <row r="4348" spans="1:4" hidden="1" outlineLevel="3" x14ac:dyDescent="0.25">
      <c r="A4348" s="196" t="s">
        <v>3521</v>
      </c>
      <c r="B4348" s="196" t="s">
        <v>1316</v>
      </c>
      <c r="C4348" s="197">
        <v>187.5</v>
      </c>
      <c r="D4348" s="197">
        <v>0</v>
      </c>
    </row>
    <row r="4349" spans="1:4" hidden="1" outlineLevel="3" x14ac:dyDescent="0.25">
      <c r="A4349" s="196" t="s">
        <v>7232</v>
      </c>
      <c r="B4349" s="196" t="s">
        <v>4351</v>
      </c>
      <c r="C4349" s="198">
        <v>0</v>
      </c>
      <c r="D4349" s="198">
        <v>0</v>
      </c>
    </row>
    <row r="4350" spans="1:4" hidden="1" outlineLevel="3" x14ac:dyDescent="0.25">
      <c r="A4350" s="196" t="s">
        <v>3522</v>
      </c>
      <c r="B4350" s="196" t="s">
        <v>3523</v>
      </c>
      <c r="C4350" s="198">
        <v>0</v>
      </c>
      <c r="D4350" s="198">
        <v>0</v>
      </c>
    </row>
    <row r="4351" spans="1:4" hidden="1" outlineLevel="3" x14ac:dyDescent="0.25">
      <c r="A4351" s="196" t="s">
        <v>7233</v>
      </c>
      <c r="B4351" s="196" t="s">
        <v>2879</v>
      </c>
      <c r="C4351" s="198">
        <v>0</v>
      </c>
      <c r="D4351" s="198">
        <v>0</v>
      </c>
    </row>
    <row r="4352" spans="1:4" hidden="1" outlineLevel="3" x14ac:dyDescent="0.25">
      <c r="A4352" s="196" t="s">
        <v>7234</v>
      </c>
      <c r="B4352" s="196" t="s">
        <v>7235</v>
      </c>
      <c r="C4352" s="198">
        <v>0</v>
      </c>
      <c r="D4352" s="198">
        <v>0</v>
      </c>
    </row>
    <row r="4353" spans="1:4" hidden="1" outlineLevel="3" x14ac:dyDescent="0.25">
      <c r="A4353" s="196" t="s">
        <v>7236</v>
      </c>
      <c r="B4353" s="196" t="s">
        <v>1324</v>
      </c>
      <c r="C4353" s="198">
        <v>0</v>
      </c>
      <c r="D4353" s="198">
        <v>0</v>
      </c>
    </row>
    <row r="4354" spans="1:4" hidden="1" outlineLevel="3" x14ac:dyDescent="0.25">
      <c r="A4354" s="196" t="s">
        <v>7237</v>
      </c>
      <c r="B4354" s="196" t="s">
        <v>7238</v>
      </c>
      <c r="C4354" s="198">
        <v>0</v>
      </c>
      <c r="D4354" s="198">
        <v>0</v>
      </c>
    </row>
    <row r="4355" spans="1:4" hidden="1" outlineLevel="3" x14ac:dyDescent="0.25">
      <c r="A4355" s="196" t="s">
        <v>7239</v>
      </c>
      <c r="B4355" s="196" t="s">
        <v>7240</v>
      </c>
      <c r="C4355" s="198">
        <v>0</v>
      </c>
      <c r="D4355" s="198">
        <v>0</v>
      </c>
    </row>
    <row r="4356" spans="1:4" hidden="1" outlineLevel="3" x14ac:dyDescent="0.25">
      <c r="A4356" s="196" t="s">
        <v>7241</v>
      </c>
      <c r="B4356" s="196" t="s">
        <v>7242</v>
      </c>
      <c r="C4356" s="198">
        <v>0</v>
      </c>
      <c r="D4356" s="198">
        <v>0</v>
      </c>
    </row>
    <row r="4357" spans="1:4" hidden="1" outlineLevel="3" x14ac:dyDescent="0.25">
      <c r="A4357" s="196" t="s">
        <v>7243</v>
      </c>
      <c r="B4357" s="196" t="s">
        <v>1342</v>
      </c>
      <c r="C4357" s="197">
        <v>767</v>
      </c>
      <c r="D4357" s="197">
        <v>0</v>
      </c>
    </row>
    <row r="4358" spans="1:4" hidden="1" outlineLevel="3" x14ac:dyDescent="0.25">
      <c r="A4358" s="196" t="s">
        <v>3524</v>
      </c>
      <c r="B4358" s="196" t="s">
        <v>1356</v>
      </c>
      <c r="C4358" s="197">
        <v>1779.38</v>
      </c>
      <c r="D4358" s="197">
        <v>0</v>
      </c>
    </row>
    <row r="4359" spans="1:4" hidden="1" outlineLevel="3" x14ac:dyDescent="0.25">
      <c r="A4359" s="196" t="s">
        <v>7244</v>
      </c>
      <c r="B4359" s="196" t="s">
        <v>7245</v>
      </c>
      <c r="C4359" s="198">
        <v>0</v>
      </c>
      <c r="D4359" s="198">
        <v>0</v>
      </c>
    </row>
    <row r="4360" spans="1:4" hidden="1" outlineLevel="3" x14ac:dyDescent="0.25">
      <c r="A4360" s="196" t="s">
        <v>7246</v>
      </c>
      <c r="B4360" s="196" t="s">
        <v>7247</v>
      </c>
      <c r="C4360" s="198">
        <v>0</v>
      </c>
      <c r="D4360" s="198">
        <v>0</v>
      </c>
    </row>
    <row r="4361" spans="1:4" hidden="1" outlineLevel="3" x14ac:dyDescent="0.25">
      <c r="A4361" s="196" t="s">
        <v>7248</v>
      </c>
      <c r="B4361" s="196" t="s">
        <v>7249</v>
      </c>
      <c r="C4361" s="198">
        <v>0</v>
      </c>
      <c r="D4361" s="198">
        <v>0</v>
      </c>
    </row>
    <row r="4362" spans="1:4" hidden="1" outlineLevel="3" x14ac:dyDescent="0.25">
      <c r="A4362" s="196" t="s">
        <v>7250</v>
      </c>
      <c r="B4362" s="196" t="s">
        <v>2179</v>
      </c>
      <c r="C4362" s="197">
        <v>2321.88</v>
      </c>
      <c r="D4362" s="197">
        <v>0</v>
      </c>
    </row>
    <row r="4363" spans="1:4" hidden="1" outlineLevel="3" x14ac:dyDescent="0.25">
      <c r="A4363" s="196" t="s">
        <v>7251</v>
      </c>
      <c r="B4363" s="196" t="s">
        <v>4387</v>
      </c>
      <c r="C4363" s="198">
        <v>0</v>
      </c>
      <c r="D4363" s="198">
        <v>0</v>
      </c>
    </row>
    <row r="4364" spans="1:4" hidden="1" outlineLevel="3" x14ac:dyDescent="0.25">
      <c r="A4364" s="196" t="s">
        <v>3525</v>
      </c>
      <c r="B4364" s="196" t="s">
        <v>3526</v>
      </c>
      <c r="C4364" s="197">
        <v>1260.95</v>
      </c>
      <c r="D4364" s="197">
        <v>0</v>
      </c>
    </row>
    <row r="4365" spans="1:4" hidden="1" outlineLevel="3" x14ac:dyDescent="0.25">
      <c r="A4365" s="196" t="s">
        <v>3527</v>
      </c>
      <c r="B4365" s="196" t="s">
        <v>2201</v>
      </c>
      <c r="C4365" s="198">
        <v>0</v>
      </c>
      <c r="D4365" s="198">
        <v>0</v>
      </c>
    </row>
    <row r="4366" spans="1:4" hidden="1" outlineLevel="3" x14ac:dyDescent="0.25">
      <c r="A4366" s="196" t="s">
        <v>7252</v>
      </c>
      <c r="B4366" s="196" t="s">
        <v>7253</v>
      </c>
      <c r="C4366" s="198">
        <v>0</v>
      </c>
      <c r="D4366" s="198">
        <v>0</v>
      </c>
    </row>
    <row r="4367" spans="1:4" hidden="1" outlineLevel="3" x14ac:dyDescent="0.25">
      <c r="A4367" s="196" t="s">
        <v>7254</v>
      </c>
      <c r="B4367" s="196" t="s">
        <v>7255</v>
      </c>
      <c r="C4367" s="198">
        <v>0</v>
      </c>
      <c r="D4367" s="198">
        <v>0</v>
      </c>
    </row>
    <row r="4368" spans="1:4" hidden="1" outlineLevel="3" x14ac:dyDescent="0.25">
      <c r="A4368" s="196" t="s">
        <v>7256</v>
      </c>
      <c r="B4368" s="196" t="s">
        <v>4407</v>
      </c>
      <c r="C4368" s="198">
        <v>0</v>
      </c>
      <c r="D4368" s="198">
        <v>0</v>
      </c>
    </row>
    <row r="4369" spans="1:4" hidden="1" outlineLevel="3" x14ac:dyDescent="0.25">
      <c r="A4369" s="196" t="s">
        <v>7257</v>
      </c>
      <c r="B4369" s="196" t="s">
        <v>7258</v>
      </c>
      <c r="C4369" s="198">
        <v>0</v>
      </c>
      <c r="D4369" s="198">
        <v>0</v>
      </c>
    </row>
    <row r="4370" spans="1:4" hidden="1" outlineLevel="3" x14ac:dyDescent="0.25">
      <c r="A4370" s="196" t="s">
        <v>7259</v>
      </c>
      <c r="B4370" s="196" t="s">
        <v>7260</v>
      </c>
      <c r="C4370" s="198">
        <v>0</v>
      </c>
      <c r="D4370" s="198">
        <v>0</v>
      </c>
    </row>
    <row r="4371" spans="1:4" hidden="1" outlineLevel="3" x14ac:dyDescent="0.25">
      <c r="A4371" s="196" t="s">
        <v>7261</v>
      </c>
      <c r="B4371" s="196" t="s">
        <v>7262</v>
      </c>
      <c r="C4371" s="198">
        <v>0</v>
      </c>
      <c r="D4371" s="198">
        <v>0</v>
      </c>
    </row>
    <row r="4372" spans="1:4" hidden="1" outlineLevel="3" x14ac:dyDescent="0.25">
      <c r="A4372" s="196" t="s">
        <v>7263</v>
      </c>
      <c r="B4372" s="196" t="s">
        <v>5299</v>
      </c>
      <c r="C4372" s="198">
        <v>0</v>
      </c>
      <c r="D4372" s="198">
        <v>0</v>
      </c>
    </row>
    <row r="4373" spans="1:4" hidden="1" outlineLevel="3" x14ac:dyDescent="0.25">
      <c r="A4373" s="196" t="s">
        <v>7264</v>
      </c>
      <c r="B4373" s="196" t="s">
        <v>7265</v>
      </c>
      <c r="C4373" s="198">
        <v>0</v>
      </c>
      <c r="D4373" s="198">
        <v>0</v>
      </c>
    </row>
    <row r="4374" spans="1:4" hidden="1" outlineLevel="3" x14ac:dyDescent="0.25">
      <c r="A4374" s="196" t="s">
        <v>7266</v>
      </c>
      <c r="B4374" s="196" t="s">
        <v>4417</v>
      </c>
      <c r="C4374" s="198">
        <v>0</v>
      </c>
      <c r="D4374" s="198">
        <v>0</v>
      </c>
    </row>
    <row r="4375" spans="1:4" hidden="1" outlineLevel="2" x14ac:dyDescent="0.25">
      <c r="A4375" s="196" t="s">
        <v>3528</v>
      </c>
      <c r="B4375" s="196" t="s">
        <v>1394</v>
      </c>
      <c r="C4375" s="197">
        <v>3250.17</v>
      </c>
      <c r="D4375" s="197">
        <v>0</v>
      </c>
    </row>
    <row r="4376" spans="1:4" hidden="1" outlineLevel="3" x14ac:dyDescent="0.25">
      <c r="A4376" s="196" t="s">
        <v>3529</v>
      </c>
      <c r="B4376" s="196" t="s">
        <v>3530</v>
      </c>
      <c r="C4376" s="197">
        <v>159.38</v>
      </c>
      <c r="D4376" s="197">
        <v>0</v>
      </c>
    </row>
    <row r="4377" spans="1:4" hidden="1" outlineLevel="3" x14ac:dyDescent="0.25">
      <c r="A4377" s="196" t="s">
        <v>7267</v>
      </c>
      <c r="B4377" s="196" t="s">
        <v>7268</v>
      </c>
      <c r="C4377" s="198">
        <v>0</v>
      </c>
      <c r="D4377" s="198">
        <v>0</v>
      </c>
    </row>
    <row r="4378" spans="1:4" hidden="1" outlineLevel="3" x14ac:dyDescent="0.25">
      <c r="A4378" s="196" t="s">
        <v>3531</v>
      </c>
      <c r="B4378" s="196" t="s">
        <v>2911</v>
      </c>
      <c r="C4378" s="198">
        <v>0</v>
      </c>
      <c r="D4378" s="198">
        <v>0</v>
      </c>
    </row>
    <row r="4379" spans="1:4" hidden="1" outlineLevel="3" x14ac:dyDescent="0.25">
      <c r="A4379" s="196" t="s">
        <v>3532</v>
      </c>
      <c r="B4379" s="196" t="s">
        <v>2913</v>
      </c>
      <c r="C4379" s="198">
        <v>0</v>
      </c>
      <c r="D4379" s="198">
        <v>0</v>
      </c>
    </row>
    <row r="4380" spans="1:4" hidden="1" outlineLevel="3" x14ac:dyDescent="0.25">
      <c r="A4380" s="196" t="s">
        <v>3533</v>
      </c>
      <c r="B4380" s="196" t="s">
        <v>1462</v>
      </c>
      <c r="C4380" s="197">
        <v>125.89</v>
      </c>
      <c r="D4380" s="197">
        <v>0</v>
      </c>
    </row>
    <row r="4381" spans="1:4" hidden="1" outlineLevel="3" x14ac:dyDescent="0.25">
      <c r="A4381" s="196" t="s">
        <v>7269</v>
      </c>
      <c r="B4381" s="196" t="s">
        <v>1464</v>
      </c>
      <c r="C4381" s="197">
        <v>1057</v>
      </c>
      <c r="D4381" s="197">
        <v>0</v>
      </c>
    </row>
    <row r="4382" spans="1:4" hidden="1" outlineLevel="3" x14ac:dyDescent="0.25">
      <c r="A4382" s="196" t="s">
        <v>7270</v>
      </c>
      <c r="B4382" s="196" t="s">
        <v>7271</v>
      </c>
      <c r="C4382" s="197">
        <v>163.4</v>
      </c>
      <c r="D4382" s="197">
        <v>0</v>
      </c>
    </row>
    <row r="4383" spans="1:4" hidden="1" outlineLevel="3" x14ac:dyDescent="0.25">
      <c r="A4383" s="196" t="s">
        <v>3534</v>
      </c>
      <c r="B4383" s="196" t="s">
        <v>1486</v>
      </c>
      <c r="C4383" s="197">
        <v>367.5</v>
      </c>
      <c r="D4383" s="197">
        <v>0</v>
      </c>
    </row>
    <row r="4384" spans="1:4" hidden="1" outlineLevel="3" x14ac:dyDescent="0.25">
      <c r="A4384" s="196" t="s">
        <v>7272</v>
      </c>
      <c r="B4384" s="196" t="s">
        <v>7273</v>
      </c>
      <c r="C4384" s="198">
        <v>0</v>
      </c>
      <c r="D4384" s="198">
        <v>0</v>
      </c>
    </row>
    <row r="4385" spans="1:4" hidden="1" outlineLevel="3" x14ac:dyDescent="0.25">
      <c r="A4385" s="196" t="s">
        <v>7274</v>
      </c>
      <c r="B4385" s="196" t="s">
        <v>4351</v>
      </c>
      <c r="C4385" s="198">
        <v>0</v>
      </c>
      <c r="D4385" s="198">
        <v>0</v>
      </c>
    </row>
    <row r="4386" spans="1:4" hidden="1" outlineLevel="3" x14ac:dyDescent="0.25">
      <c r="A4386" s="196" t="s">
        <v>3535</v>
      </c>
      <c r="B4386" s="196" t="s">
        <v>1540</v>
      </c>
      <c r="C4386" s="198">
        <v>0</v>
      </c>
      <c r="D4386" s="198">
        <v>0</v>
      </c>
    </row>
    <row r="4387" spans="1:4" hidden="1" outlineLevel="3" x14ac:dyDescent="0.25">
      <c r="A4387" s="196" t="s">
        <v>7275</v>
      </c>
      <c r="B4387" s="196" t="s">
        <v>1628</v>
      </c>
      <c r="C4387" s="197">
        <v>1377</v>
      </c>
      <c r="D4387" s="197">
        <v>0</v>
      </c>
    </row>
    <row r="4388" spans="1:4" hidden="1" outlineLevel="3" x14ac:dyDescent="0.25">
      <c r="A4388" s="196" t="s">
        <v>7276</v>
      </c>
      <c r="B4388" s="196" t="s">
        <v>7255</v>
      </c>
      <c r="C4388" s="198">
        <v>0</v>
      </c>
      <c r="D4388" s="198">
        <v>0</v>
      </c>
    </row>
    <row r="4389" spans="1:4" hidden="1" outlineLevel="3" x14ac:dyDescent="0.25">
      <c r="A4389" s="196" t="s">
        <v>3536</v>
      </c>
      <c r="B4389" s="196" t="s">
        <v>3537</v>
      </c>
      <c r="C4389" s="198">
        <v>0</v>
      </c>
      <c r="D4389" s="198">
        <v>0</v>
      </c>
    </row>
    <row r="4390" spans="1:4" hidden="1" outlineLevel="3" x14ac:dyDescent="0.25">
      <c r="A4390" s="196" t="s">
        <v>7277</v>
      </c>
      <c r="B4390" s="196" t="s">
        <v>7278</v>
      </c>
      <c r="C4390" s="198">
        <v>0</v>
      </c>
      <c r="D4390" s="198">
        <v>0</v>
      </c>
    </row>
    <row r="4391" spans="1:4" hidden="1" outlineLevel="2" x14ac:dyDescent="0.25">
      <c r="A4391" s="196" t="s">
        <v>3538</v>
      </c>
      <c r="B4391" s="196" t="s">
        <v>4549</v>
      </c>
      <c r="C4391" s="197">
        <v>1404</v>
      </c>
      <c r="D4391" s="197">
        <v>0</v>
      </c>
    </row>
    <row r="4392" spans="1:4" hidden="1" outlineLevel="3" x14ac:dyDescent="0.25">
      <c r="A4392" s="196" t="s">
        <v>7279</v>
      </c>
      <c r="B4392" s="196" t="s">
        <v>7280</v>
      </c>
      <c r="C4392" s="198">
        <v>0</v>
      </c>
      <c r="D4392" s="198">
        <v>0</v>
      </c>
    </row>
    <row r="4393" spans="1:4" hidden="1" outlineLevel="3" x14ac:dyDescent="0.25">
      <c r="A4393" s="196" t="s">
        <v>7281</v>
      </c>
      <c r="B4393" s="196" t="s">
        <v>868</v>
      </c>
      <c r="C4393" s="198">
        <v>0</v>
      </c>
      <c r="D4393" s="198">
        <v>0</v>
      </c>
    </row>
    <row r="4394" spans="1:4" hidden="1" outlineLevel="3" x14ac:dyDescent="0.25">
      <c r="A4394" s="196" t="s">
        <v>7282</v>
      </c>
      <c r="B4394" s="196" t="s">
        <v>3038</v>
      </c>
      <c r="C4394" s="197">
        <v>417</v>
      </c>
      <c r="D4394" s="197">
        <v>0</v>
      </c>
    </row>
    <row r="4395" spans="1:4" hidden="1" outlineLevel="3" x14ac:dyDescent="0.25">
      <c r="A4395" s="196" t="s">
        <v>7283</v>
      </c>
      <c r="B4395" s="196" t="s">
        <v>7284</v>
      </c>
      <c r="C4395" s="198">
        <v>0</v>
      </c>
      <c r="D4395" s="198">
        <v>0</v>
      </c>
    </row>
    <row r="4396" spans="1:4" hidden="1" outlineLevel="3" x14ac:dyDescent="0.25">
      <c r="A4396" s="196" t="s">
        <v>7285</v>
      </c>
      <c r="B4396" s="196" t="s">
        <v>3566</v>
      </c>
      <c r="C4396" s="198">
        <v>0</v>
      </c>
      <c r="D4396" s="198">
        <v>0</v>
      </c>
    </row>
    <row r="4397" spans="1:4" hidden="1" outlineLevel="3" x14ac:dyDescent="0.25">
      <c r="A4397" s="196" t="s">
        <v>7286</v>
      </c>
      <c r="B4397" s="196" t="s">
        <v>2003</v>
      </c>
      <c r="C4397" s="197">
        <v>367</v>
      </c>
      <c r="D4397" s="197">
        <v>0</v>
      </c>
    </row>
    <row r="4398" spans="1:4" hidden="1" outlineLevel="3" x14ac:dyDescent="0.25">
      <c r="A4398" s="196" t="s">
        <v>3539</v>
      </c>
      <c r="B4398" s="196" t="s">
        <v>1704</v>
      </c>
      <c r="C4398" s="197">
        <v>620</v>
      </c>
      <c r="D4398" s="197">
        <v>0</v>
      </c>
    </row>
    <row r="4399" spans="1:4" hidden="1" outlineLevel="3" x14ac:dyDescent="0.25">
      <c r="A4399" s="196" t="s">
        <v>7287</v>
      </c>
      <c r="B4399" s="196" t="s">
        <v>4697</v>
      </c>
      <c r="C4399" s="198">
        <v>0</v>
      </c>
      <c r="D4399" s="198">
        <v>0</v>
      </c>
    </row>
    <row r="4400" spans="1:4" hidden="1" outlineLevel="3" x14ac:dyDescent="0.25">
      <c r="A4400" s="196" t="s">
        <v>7288</v>
      </c>
      <c r="B4400" s="196" t="s">
        <v>4747</v>
      </c>
      <c r="C4400" s="198">
        <v>0</v>
      </c>
      <c r="D4400" s="198">
        <v>0</v>
      </c>
    </row>
    <row r="4401" spans="1:4" hidden="1" outlineLevel="3" x14ac:dyDescent="0.25">
      <c r="A4401" s="196" t="s">
        <v>3540</v>
      </c>
      <c r="B4401" s="196" t="s">
        <v>3541</v>
      </c>
      <c r="C4401" s="198">
        <v>0</v>
      </c>
      <c r="D4401" s="198">
        <v>0</v>
      </c>
    </row>
    <row r="4402" spans="1:4" hidden="1" outlineLevel="3" x14ac:dyDescent="0.25">
      <c r="A4402" s="196" t="s">
        <v>7289</v>
      </c>
      <c r="B4402" s="196" t="s">
        <v>7290</v>
      </c>
      <c r="C4402" s="198">
        <v>0</v>
      </c>
      <c r="D4402" s="198">
        <v>0</v>
      </c>
    </row>
    <row r="4403" spans="1:4" hidden="1" outlineLevel="2" x14ac:dyDescent="0.25">
      <c r="A4403" s="196" t="s">
        <v>3542</v>
      </c>
      <c r="B4403" s="196" t="s">
        <v>1863</v>
      </c>
      <c r="C4403" s="197">
        <v>10548.62</v>
      </c>
      <c r="D4403" s="197">
        <v>0</v>
      </c>
    </row>
    <row r="4404" spans="1:4" hidden="1" outlineLevel="3" x14ac:dyDescent="0.25">
      <c r="A4404" s="196" t="s">
        <v>3543</v>
      </c>
      <c r="B4404" s="196" t="s">
        <v>3544</v>
      </c>
      <c r="C4404" s="198">
        <v>0</v>
      </c>
      <c r="D4404" s="198">
        <v>0</v>
      </c>
    </row>
    <row r="4405" spans="1:4" hidden="1" outlineLevel="3" x14ac:dyDescent="0.25">
      <c r="A4405" s="196" t="s">
        <v>3545</v>
      </c>
      <c r="B4405" s="196" t="s">
        <v>3546</v>
      </c>
      <c r="C4405" s="198">
        <v>0</v>
      </c>
      <c r="D4405" s="198">
        <v>0</v>
      </c>
    </row>
    <row r="4406" spans="1:4" hidden="1" outlineLevel="3" x14ac:dyDescent="0.25">
      <c r="A4406" s="196" t="s">
        <v>7291</v>
      </c>
      <c r="B4406" s="196" t="s">
        <v>868</v>
      </c>
      <c r="C4406" s="198">
        <v>0</v>
      </c>
      <c r="D4406" s="198">
        <v>0</v>
      </c>
    </row>
    <row r="4407" spans="1:4" hidden="1" outlineLevel="3" x14ac:dyDescent="0.25">
      <c r="A4407" s="196" t="s">
        <v>3547</v>
      </c>
      <c r="B4407" s="196" t="s">
        <v>2635</v>
      </c>
      <c r="C4407" s="198">
        <v>0</v>
      </c>
      <c r="D4407" s="198">
        <v>0</v>
      </c>
    </row>
    <row r="4408" spans="1:4" hidden="1" outlineLevel="3" x14ac:dyDescent="0.25">
      <c r="A4408" s="196" t="s">
        <v>3548</v>
      </c>
      <c r="B4408" s="196" t="s">
        <v>3549</v>
      </c>
      <c r="C4408" s="198">
        <v>0</v>
      </c>
      <c r="D4408" s="198">
        <v>0</v>
      </c>
    </row>
    <row r="4409" spans="1:4" hidden="1" outlineLevel="3" x14ac:dyDescent="0.25">
      <c r="A4409" s="196" t="s">
        <v>3550</v>
      </c>
      <c r="B4409" s="196" t="s">
        <v>3551</v>
      </c>
      <c r="C4409" s="198">
        <v>0</v>
      </c>
      <c r="D4409" s="198">
        <v>0</v>
      </c>
    </row>
    <row r="4410" spans="1:4" hidden="1" outlineLevel="3" x14ac:dyDescent="0.25">
      <c r="A4410" s="196" t="s">
        <v>3552</v>
      </c>
      <c r="B4410" s="196" t="s">
        <v>2645</v>
      </c>
      <c r="C4410" s="198">
        <v>0</v>
      </c>
      <c r="D4410" s="198">
        <v>0</v>
      </c>
    </row>
    <row r="4411" spans="1:4" hidden="1" outlineLevel="3" x14ac:dyDescent="0.25">
      <c r="A4411" s="196" t="s">
        <v>3553</v>
      </c>
      <c r="B4411" s="196" t="s">
        <v>2647</v>
      </c>
      <c r="C4411" s="197">
        <v>6422.86</v>
      </c>
      <c r="D4411" s="197">
        <v>0</v>
      </c>
    </row>
    <row r="4412" spans="1:4" hidden="1" outlineLevel="3" x14ac:dyDescent="0.25">
      <c r="A4412" s="196" t="s">
        <v>3554</v>
      </c>
      <c r="B4412" s="196" t="s">
        <v>2649</v>
      </c>
      <c r="C4412" s="198">
        <v>0</v>
      </c>
      <c r="D4412" s="198">
        <v>0</v>
      </c>
    </row>
    <row r="4413" spans="1:4" hidden="1" outlineLevel="3" x14ac:dyDescent="0.25">
      <c r="A4413" s="196" t="s">
        <v>7292</v>
      </c>
      <c r="B4413" s="196" t="s">
        <v>4147</v>
      </c>
      <c r="C4413" s="198">
        <v>0</v>
      </c>
      <c r="D4413" s="198">
        <v>0</v>
      </c>
    </row>
    <row r="4414" spans="1:4" hidden="1" outlineLevel="3" x14ac:dyDescent="0.25">
      <c r="A4414" s="196" t="s">
        <v>7293</v>
      </c>
      <c r="B4414" s="196" t="s">
        <v>1906</v>
      </c>
      <c r="C4414" s="197">
        <v>2087</v>
      </c>
      <c r="D4414" s="197">
        <v>0</v>
      </c>
    </row>
    <row r="4415" spans="1:4" hidden="1" outlineLevel="3" x14ac:dyDescent="0.25">
      <c r="A4415" s="196" t="s">
        <v>7294</v>
      </c>
      <c r="B4415" s="196" t="s">
        <v>3783</v>
      </c>
      <c r="C4415" s="197">
        <v>0</v>
      </c>
      <c r="D4415" s="197">
        <v>0</v>
      </c>
    </row>
    <row r="4416" spans="1:4" hidden="1" outlineLevel="3" x14ac:dyDescent="0.25">
      <c r="A4416" s="196" t="s">
        <v>3555</v>
      </c>
      <c r="B4416" s="196" t="s">
        <v>3556</v>
      </c>
      <c r="C4416" s="198">
        <v>0</v>
      </c>
      <c r="D4416" s="198">
        <v>0</v>
      </c>
    </row>
    <row r="4417" spans="1:4" hidden="1" outlineLevel="3" x14ac:dyDescent="0.25">
      <c r="A4417" s="196" t="s">
        <v>3557</v>
      </c>
      <c r="B4417" s="196" t="s">
        <v>1908</v>
      </c>
      <c r="C4417" s="198">
        <v>0</v>
      </c>
      <c r="D4417" s="198">
        <v>0</v>
      </c>
    </row>
    <row r="4418" spans="1:4" hidden="1" outlineLevel="3" x14ac:dyDescent="0.25">
      <c r="A4418" s="196" t="s">
        <v>3558</v>
      </c>
      <c r="B4418" s="196" t="s">
        <v>1922</v>
      </c>
      <c r="C4418" s="198">
        <v>0</v>
      </c>
      <c r="D4418" s="198">
        <v>0</v>
      </c>
    </row>
    <row r="4419" spans="1:4" hidden="1" outlineLevel="3" x14ac:dyDescent="0.25">
      <c r="A4419" s="196" t="s">
        <v>3559</v>
      </c>
      <c r="B4419" s="196" t="s">
        <v>1932</v>
      </c>
      <c r="C4419" s="198">
        <v>0</v>
      </c>
      <c r="D4419" s="198">
        <v>0</v>
      </c>
    </row>
    <row r="4420" spans="1:4" hidden="1" outlineLevel="3" x14ac:dyDescent="0.25">
      <c r="A4420" s="196" t="s">
        <v>7295</v>
      </c>
      <c r="B4420" s="196" t="s">
        <v>4805</v>
      </c>
      <c r="C4420" s="198">
        <v>0</v>
      </c>
      <c r="D4420" s="198">
        <v>0</v>
      </c>
    </row>
    <row r="4421" spans="1:4" hidden="1" outlineLevel="3" x14ac:dyDescent="0.25">
      <c r="A4421" s="196" t="s">
        <v>7296</v>
      </c>
      <c r="B4421" s="196" t="s">
        <v>7231</v>
      </c>
      <c r="C4421" s="198">
        <v>0</v>
      </c>
      <c r="D4421" s="198">
        <v>0</v>
      </c>
    </row>
    <row r="4422" spans="1:4" hidden="1" outlineLevel="3" x14ac:dyDescent="0.25">
      <c r="A4422" s="196" t="s">
        <v>7297</v>
      </c>
      <c r="B4422" s="196" t="s">
        <v>1940</v>
      </c>
      <c r="C4422" s="197">
        <v>467</v>
      </c>
      <c r="D4422" s="197">
        <v>0</v>
      </c>
    </row>
    <row r="4423" spans="1:4" hidden="1" outlineLevel="3" x14ac:dyDescent="0.25">
      <c r="A4423" s="196" t="s">
        <v>7298</v>
      </c>
      <c r="B4423" s="196" t="s">
        <v>1944</v>
      </c>
      <c r="C4423" s="197">
        <v>667</v>
      </c>
      <c r="D4423" s="197">
        <v>0</v>
      </c>
    </row>
    <row r="4424" spans="1:4" hidden="1" outlineLevel="3" x14ac:dyDescent="0.25">
      <c r="A4424" s="196" t="s">
        <v>7299</v>
      </c>
      <c r="B4424" s="196" t="s">
        <v>4181</v>
      </c>
      <c r="C4424" s="198">
        <v>0</v>
      </c>
      <c r="D4424" s="198">
        <v>0</v>
      </c>
    </row>
    <row r="4425" spans="1:4" hidden="1" outlineLevel="3" x14ac:dyDescent="0.25">
      <c r="A4425" s="196" t="s">
        <v>7300</v>
      </c>
      <c r="B4425" s="196" t="s">
        <v>4183</v>
      </c>
      <c r="C4425" s="198">
        <v>0</v>
      </c>
      <c r="D4425" s="198">
        <v>0</v>
      </c>
    </row>
    <row r="4426" spans="1:4" hidden="1" outlineLevel="3" x14ac:dyDescent="0.25">
      <c r="A4426" s="196" t="s">
        <v>7301</v>
      </c>
      <c r="B4426" s="196" t="s">
        <v>4192</v>
      </c>
      <c r="C4426" s="198">
        <v>0</v>
      </c>
      <c r="D4426" s="198">
        <v>0</v>
      </c>
    </row>
    <row r="4427" spans="1:4" hidden="1" outlineLevel="3" x14ac:dyDescent="0.25">
      <c r="A4427" s="196" t="s">
        <v>3560</v>
      </c>
      <c r="B4427" s="196" t="s">
        <v>3561</v>
      </c>
      <c r="C4427" s="198">
        <v>0</v>
      </c>
      <c r="D4427" s="198">
        <v>0</v>
      </c>
    </row>
    <row r="4428" spans="1:4" hidden="1" outlineLevel="3" x14ac:dyDescent="0.25">
      <c r="A4428" s="196" t="s">
        <v>3562</v>
      </c>
      <c r="B4428" s="196" t="s">
        <v>2658</v>
      </c>
      <c r="C4428" s="197">
        <v>904.76</v>
      </c>
      <c r="D4428" s="197">
        <v>0</v>
      </c>
    </row>
    <row r="4429" spans="1:4" hidden="1" outlineLevel="3" x14ac:dyDescent="0.25">
      <c r="A4429" s="196" t="s">
        <v>7302</v>
      </c>
      <c r="B4429" s="196" t="s">
        <v>7303</v>
      </c>
      <c r="C4429" s="198">
        <v>0</v>
      </c>
      <c r="D4429" s="198">
        <v>0</v>
      </c>
    </row>
    <row r="4430" spans="1:4" hidden="1" outlineLevel="3" x14ac:dyDescent="0.25">
      <c r="A4430" s="196" t="s">
        <v>7304</v>
      </c>
      <c r="B4430" s="196" t="s">
        <v>4825</v>
      </c>
      <c r="C4430" s="198">
        <v>0</v>
      </c>
      <c r="D4430" s="198">
        <v>0</v>
      </c>
    </row>
    <row r="4431" spans="1:4" hidden="1" outlineLevel="3" x14ac:dyDescent="0.25">
      <c r="A4431" s="196" t="s">
        <v>3563</v>
      </c>
      <c r="B4431" s="196" t="s">
        <v>1971</v>
      </c>
      <c r="C4431" s="198">
        <v>0</v>
      </c>
      <c r="D4431" s="198">
        <v>0</v>
      </c>
    </row>
    <row r="4432" spans="1:4" hidden="1" outlineLevel="3" x14ac:dyDescent="0.25">
      <c r="A4432" s="196" t="s">
        <v>3564</v>
      </c>
      <c r="B4432" s="196" t="s">
        <v>2663</v>
      </c>
      <c r="C4432" s="198">
        <v>0</v>
      </c>
      <c r="D4432" s="198">
        <v>0</v>
      </c>
    </row>
    <row r="4433" spans="1:4" hidden="1" outlineLevel="2" x14ac:dyDescent="0.25">
      <c r="A4433" s="196" t="s">
        <v>3565</v>
      </c>
      <c r="B4433" s="196" t="s">
        <v>4828</v>
      </c>
      <c r="C4433" s="197">
        <v>2887.76</v>
      </c>
      <c r="D4433" s="197">
        <v>0</v>
      </c>
    </row>
    <row r="4434" spans="1:4" hidden="1" outlineLevel="3" x14ac:dyDescent="0.25">
      <c r="A4434" s="196" t="s">
        <v>7305</v>
      </c>
      <c r="B4434" s="196" t="s">
        <v>4915</v>
      </c>
      <c r="C4434" s="197">
        <v>976.88</v>
      </c>
      <c r="D4434" s="197">
        <v>0</v>
      </c>
    </row>
    <row r="4435" spans="1:4" hidden="1" outlineLevel="3" x14ac:dyDescent="0.25">
      <c r="A4435" s="196" t="s">
        <v>7306</v>
      </c>
      <c r="B4435" s="196" t="s">
        <v>4917</v>
      </c>
      <c r="C4435" s="197">
        <v>467</v>
      </c>
      <c r="D4435" s="197">
        <v>0</v>
      </c>
    </row>
    <row r="4436" spans="1:4" hidden="1" outlineLevel="3" x14ac:dyDescent="0.25">
      <c r="A4436" s="196" t="s">
        <v>7307</v>
      </c>
      <c r="B4436" s="196" t="s">
        <v>2356</v>
      </c>
      <c r="C4436" s="197">
        <v>467</v>
      </c>
      <c r="D4436" s="197">
        <v>0</v>
      </c>
    </row>
    <row r="4437" spans="1:4" hidden="1" outlineLevel="3" x14ac:dyDescent="0.25">
      <c r="A4437" s="196" t="s">
        <v>7308</v>
      </c>
      <c r="B4437" s="196" t="s">
        <v>5175</v>
      </c>
      <c r="C4437" s="197">
        <v>976.88</v>
      </c>
      <c r="D4437" s="197">
        <v>0</v>
      </c>
    </row>
    <row r="4438" spans="1:4" hidden="1" outlineLevel="2" x14ac:dyDescent="0.25">
      <c r="A4438" s="196" t="s">
        <v>3567</v>
      </c>
      <c r="B4438" s="196" t="s">
        <v>7309</v>
      </c>
      <c r="C4438" s="197">
        <v>9753.8799999999992</v>
      </c>
      <c r="D4438" s="197">
        <v>0</v>
      </c>
    </row>
    <row r="4439" spans="1:4" hidden="1" outlineLevel="3" x14ac:dyDescent="0.25">
      <c r="A4439" s="196" t="s">
        <v>7310</v>
      </c>
      <c r="B4439" s="196" t="s">
        <v>2083</v>
      </c>
      <c r="C4439" s="197">
        <v>367</v>
      </c>
      <c r="D4439" s="197">
        <v>0</v>
      </c>
    </row>
    <row r="4440" spans="1:4" hidden="1" outlineLevel="3" x14ac:dyDescent="0.25">
      <c r="A4440" s="196" t="s">
        <v>7311</v>
      </c>
      <c r="B4440" s="196" t="s">
        <v>5231</v>
      </c>
      <c r="C4440" s="198">
        <v>0</v>
      </c>
      <c r="D4440" s="198">
        <v>0</v>
      </c>
    </row>
    <row r="4441" spans="1:4" hidden="1" outlineLevel="3" x14ac:dyDescent="0.25">
      <c r="A4441" s="196" t="s">
        <v>7312</v>
      </c>
      <c r="B4441" s="196" t="s">
        <v>5986</v>
      </c>
      <c r="C4441" s="198">
        <v>0</v>
      </c>
      <c r="D4441" s="198">
        <v>0</v>
      </c>
    </row>
    <row r="4442" spans="1:4" hidden="1" outlineLevel="3" x14ac:dyDescent="0.25">
      <c r="A4442" s="196" t="s">
        <v>7313</v>
      </c>
      <c r="B4442" s="196" t="s">
        <v>868</v>
      </c>
      <c r="C4442" s="198">
        <v>0</v>
      </c>
      <c r="D4442" s="198">
        <v>0</v>
      </c>
    </row>
    <row r="4443" spans="1:4" hidden="1" outlineLevel="3" x14ac:dyDescent="0.25">
      <c r="A4443" s="196" t="s">
        <v>7314</v>
      </c>
      <c r="B4443" s="196" t="s">
        <v>3376</v>
      </c>
      <c r="C4443" s="198">
        <v>0</v>
      </c>
      <c r="D4443" s="198">
        <v>0</v>
      </c>
    </row>
    <row r="4444" spans="1:4" hidden="1" outlineLevel="3" x14ac:dyDescent="0.25">
      <c r="A4444" s="196" t="s">
        <v>7315</v>
      </c>
      <c r="B4444" s="196" t="s">
        <v>4274</v>
      </c>
      <c r="C4444" s="197">
        <v>1967</v>
      </c>
      <c r="D4444" s="197">
        <v>0</v>
      </c>
    </row>
    <row r="4445" spans="1:4" hidden="1" outlineLevel="3" x14ac:dyDescent="0.25">
      <c r="A4445" s="196" t="s">
        <v>3568</v>
      </c>
      <c r="B4445" s="196" t="s">
        <v>2115</v>
      </c>
      <c r="C4445" s="198">
        <v>0</v>
      </c>
      <c r="D4445" s="198">
        <v>0</v>
      </c>
    </row>
    <row r="4446" spans="1:4" hidden="1" outlineLevel="3" x14ac:dyDescent="0.25">
      <c r="A4446" s="196" t="s">
        <v>7316</v>
      </c>
      <c r="B4446" s="196" t="s">
        <v>5245</v>
      </c>
      <c r="C4446" s="198">
        <v>0</v>
      </c>
      <c r="D4446" s="198">
        <v>0</v>
      </c>
    </row>
    <row r="4447" spans="1:4" hidden="1" outlineLevel="3" x14ac:dyDescent="0.25">
      <c r="A4447" s="196" t="s">
        <v>7317</v>
      </c>
      <c r="B4447" s="196" t="s">
        <v>7318</v>
      </c>
      <c r="C4447" s="198">
        <v>0</v>
      </c>
      <c r="D4447" s="198">
        <v>0</v>
      </c>
    </row>
    <row r="4448" spans="1:4" hidden="1" outlineLevel="3" x14ac:dyDescent="0.25">
      <c r="A4448" s="196" t="s">
        <v>7319</v>
      </c>
      <c r="B4448" s="196" t="s">
        <v>7320</v>
      </c>
      <c r="C4448" s="198">
        <v>0</v>
      </c>
      <c r="D4448" s="198">
        <v>0</v>
      </c>
    </row>
    <row r="4449" spans="1:4" hidden="1" outlineLevel="3" x14ac:dyDescent="0.25">
      <c r="A4449" s="196" t="s">
        <v>7321</v>
      </c>
      <c r="B4449" s="196" t="s">
        <v>5256</v>
      </c>
      <c r="C4449" s="198">
        <v>0</v>
      </c>
      <c r="D4449" s="198">
        <v>0</v>
      </c>
    </row>
    <row r="4450" spans="1:4" hidden="1" outlineLevel="3" x14ac:dyDescent="0.25">
      <c r="A4450" s="196" t="s">
        <v>7322</v>
      </c>
      <c r="B4450" s="196" t="s">
        <v>7323</v>
      </c>
      <c r="C4450" s="198">
        <v>0</v>
      </c>
      <c r="D4450" s="198">
        <v>0</v>
      </c>
    </row>
    <row r="4451" spans="1:4" hidden="1" outlineLevel="3" x14ac:dyDescent="0.25">
      <c r="A4451" s="196" t="s">
        <v>7324</v>
      </c>
      <c r="B4451" s="196" t="s">
        <v>5262</v>
      </c>
      <c r="C4451" s="198">
        <v>0</v>
      </c>
      <c r="D4451" s="198">
        <v>0</v>
      </c>
    </row>
    <row r="4452" spans="1:4" hidden="1" outlineLevel="3" x14ac:dyDescent="0.25">
      <c r="A4452" s="196" t="s">
        <v>7325</v>
      </c>
      <c r="B4452" s="196" t="s">
        <v>2162</v>
      </c>
      <c r="C4452" s="197">
        <v>250</v>
      </c>
      <c r="D4452" s="197">
        <v>0</v>
      </c>
    </row>
    <row r="4453" spans="1:4" hidden="1" outlineLevel="3" x14ac:dyDescent="0.25">
      <c r="A4453" s="196" t="s">
        <v>3569</v>
      </c>
      <c r="B4453" s="196" t="s">
        <v>1516</v>
      </c>
      <c r="C4453" s="197">
        <v>3667</v>
      </c>
      <c r="D4453" s="197">
        <v>0</v>
      </c>
    </row>
    <row r="4454" spans="1:4" hidden="1" outlineLevel="3" x14ac:dyDescent="0.25">
      <c r="A4454" s="196" t="s">
        <v>7326</v>
      </c>
      <c r="B4454" s="196" t="s">
        <v>2175</v>
      </c>
      <c r="C4454" s="198">
        <v>0</v>
      </c>
      <c r="D4454" s="198">
        <v>0</v>
      </c>
    </row>
    <row r="4455" spans="1:4" hidden="1" outlineLevel="3" x14ac:dyDescent="0.25">
      <c r="A4455" s="196" t="s">
        <v>3570</v>
      </c>
      <c r="B4455" s="196" t="s">
        <v>2201</v>
      </c>
      <c r="C4455" s="198">
        <v>0</v>
      </c>
      <c r="D4455" s="198">
        <v>0</v>
      </c>
    </row>
    <row r="4456" spans="1:4" hidden="1" outlineLevel="3" x14ac:dyDescent="0.25">
      <c r="A4456" s="196" t="s">
        <v>7327</v>
      </c>
      <c r="B4456" s="196" t="s">
        <v>7328</v>
      </c>
      <c r="C4456" s="198">
        <v>0</v>
      </c>
      <c r="D4456" s="198">
        <v>0</v>
      </c>
    </row>
    <row r="4457" spans="1:4" hidden="1" outlineLevel="3" x14ac:dyDescent="0.25">
      <c r="A4457" s="196" t="s">
        <v>7329</v>
      </c>
      <c r="B4457" s="196" t="s">
        <v>2725</v>
      </c>
      <c r="C4457" s="197">
        <v>2068.88</v>
      </c>
      <c r="D4457" s="197">
        <v>0</v>
      </c>
    </row>
    <row r="4458" spans="1:4" hidden="1" outlineLevel="3" x14ac:dyDescent="0.25">
      <c r="A4458" s="196" t="s">
        <v>7330</v>
      </c>
      <c r="B4458" s="196" t="s">
        <v>2207</v>
      </c>
      <c r="C4458" s="197">
        <v>767</v>
      </c>
      <c r="D4458" s="197">
        <v>0</v>
      </c>
    </row>
    <row r="4459" spans="1:4" hidden="1" outlineLevel="3" x14ac:dyDescent="0.25">
      <c r="A4459" s="196" t="s">
        <v>7331</v>
      </c>
      <c r="B4459" s="196" t="s">
        <v>2209</v>
      </c>
      <c r="C4459" s="197">
        <v>667</v>
      </c>
      <c r="D4459" s="197">
        <v>0</v>
      </c>
    </row>
    <row r="4460" spans="1:4" hidden="1" outlineLevel="3" x14ac:dyDescent="0.25">
      <c r="A4460" s="196" t="s">
        <v>7332</v>
      </c>
      <c r="B4460" s="196" t="s">
        <v>5299</v>
      </c>
      <c r="C4460" s="198">
        <v>0</v>
      </c>
      <c r="D4460" s="198">
        <v>0</v>
      </c>
    </row>
    <row r="4461" spans="1:4" hidden="1" outlineLevel="3" x14ac:dyDescent="0.25">
      <c r="A4461" s="196" t="s">
        <v>7333</v>
      </c>
      <c r="B4461" s="196" t="s">
        <v>2219</v>
      </c>
      <c r="C4461" s="198">
        <v>0</v>
      </c>
      <c r="D4461" s="198">
        <v>0</v>
      </c>
    </row>
    <row r="4462" spans="1:4" hidden="1" outlineLevel="2" x14ac:dyDescent="0.25">
      <c r="A4462" s="196" t="s">
        <v>3571</v>
      </c>
      <c r="B4462" s="196" t="s">
        <v>2221</v>
      </c>
      <c r="C4462" s="197">
        <v>4867.87</v>
      </c>
      <c r="D4462" s="197">
        <v>0</v>
      </c>
    </row>
    <row r="4463" spans="1:4" hidden="1" outlineLevel="3" x14ac:dyDescent="0.25">
      <c r="A4463" s="196" t="s">
        <v>7334</v>
      </c>
      <c r="B4463" s="196" t="s">
        <v>2225</v>
      </c>
      <c r="C4463" s="197">
        <v>467</v>
      </c>
      <c r="D4463" s="197">
        <v>0</v>
      </c>
    </row>
    <row r="4464" spans="1:4" hidden="1" outlineLevel="3" x14ac:dyDescent="0.25">
      <c r="A4464" s="196" t="s">
        <v>7335</v>
      </c>
      <c r="B4464" s="196" t="s">
        <v>2231</v>
      </c>
      <c r="C4464" s="197">
        <v>667</v>
      </c>
      <c r="D4464" s="197">
        <v>0</v>
      </c>
    </row>
    <row r="4465" spans="1:4" hidden="1" outlineLevel="3" x14ac:dyDescent="0.25">
      <c r="A4465" s="196" t="s">
        <v>7336</v>
      </c>
      <c r="B4465" s="196" t="s">
        <v>2259</v>
      </c>
      <c r="C4465" s="197">
        <v>1412</v>
      </c>
      <c r="D4465" s="197">
        <v>0</v>
      </c>
    </row>
    <row r="4466" spans="1:4" hidden="1" outlineLevel="3" x14ac:dyDescent="0.25">
      <c r="A4466" s="196" t="s">
        <v>3572</v>
      </c>
      <c r="B4466" s="196" t="s">
        <v>2747</v>
      </c>
      <c r="C4466" s="198">
        <v>0</v>
      </c>
      <c r="D4466" s="198">
        <v>0</v>
      </c>
    </row>
    <row r="4467" spans="1:4" hidden="1" outlineLevel="3" x14ac:dyDescent="0.25">
      <c r="A4467" s="196" t="s">
        <v>7337</v>
      </c>
      <c r="B4467" s="196" t="s">
        <v>2306</v>
      </c>
      <c r="C4467" s="197">
        <v>1525.9</v>
      </c>
      <c r="D4467" s="197">
        <v>0</v>
      </c>
    </row>
    <row r="4468" spans="1:4" hidden="1" outlineLevel="3" x14ac:dyDescent="0.25">
      <c r="A4468" s="196" t="s">
        <v>3573</v>
      </c>
      <c r="B4468" s="196" t="s">
        <v>2324</v>
      </c>
      <c r="C4468" s="197">
        <v>795.97</v>
      </c>
      <c r="D4468" s="197">
        <v>0</v>
      </c>
    </row>
    <row r="4469" spans="1:4" hidden="1" outlineLevel="3" x14ac:dyDescent="0.25">
      <c r="A4469" s="196" t="s">
        <v>3574</v>
      </c>
      <c r="B4469" s="196" t="s">
        <v>3575</v>
      </c>
      <c r="C4469" s="198">
        <v>0</v>
      </c>
      <c r="D4469" s="198">
        <v>0</v>
      </c>
    </row>
    <row r="4470" spans="1:4" hidden="1" outlineLevel="2" x14ac:dyDescent="0.25">
      <c r="A4470" s="196" t="s">
        <v>3576</v>
      </c>
      <c r="B4470" s="196" t="s">
        <v>2330</v>
      </c>
      <c r="C4470" s="197">
        <v>323.99</v>
      </c>
      <c r="D4470" s="197">
        <v>0</v>
      </c>
    </row>
    <row r="4471" spans="1:4" hidden="1" outlineLevel="3" x14ac:dyDescent="0.25">
      <c r="A4471" s="196" t="s">
        <v>3577</v>
      </c>
      <c r="B4471" s="196" t="s">
        <v>2344</v>
      </c>
      <c r="C4471" s="197">
        <v>323.99</v>
      </c>
      <c r="D4471" s="197">
        <v>0</v>
      </c>
    </row>
    <row r="4472" spans="1:4" outlineLevel="1" collapsed="1" x14ac:dyDescent="0.25">
      <c r="A4472" s="196" t="s">
        <v>3578</v>
      </c>
      <c r="B4472" s="196" t="s">
        <v>3579</v>
      </c>
      <c r="C4472" s="197">
        <v>39706.68</v>
      </c>
      <c r="D4472" s="197">
        <v>0</v>
      </c>
    </row>
    <row r="4473" spans="1:4" hidden="1" outlineLevel="2" x14ac:dyDescent="0.25">
      <c r="A4473" s="196" t="s">
        <v>3580</v>
      </c>
      <c r="B4473" s="196" t="s">
        <v>3581</v>
      </c>
      <c r="C4473" s="197">
        <v>10050.5</v>
      </c>
      <c r="D4473" s="197">
        <v>0</v>
      </c>
    </row>
    <row r="4474" spans="1:4" hidden="1" outlineLevel="2" x14ac:dyDescent="0.25">
      <c r="A4474" s="196" t="s">
        <v>3582</v>
      </c>
      <c r="B4474" s="196" t="s">
        <v>3583</v>
      </c>
      <c r="C4474" s="197">
        <v>26453</v>
      </c>
      <c r="D4474" s="197">
        <v>0</v>
      </c>
    </row>
    <row r="4475" spans="1:4" hidden="1" outlineLevel="2" x14ac:dyDescent="0.25">
      <c r="A4475" s="196" t="s">
        <v>3584</v>
      </c>
      <c r="B4475" s="196" t="s">
        <v>3585</v>
      </c>
      <c r="C4475" s="197">
        <v>3203.18</v>
      </c>
      <c r="D4475" s="197">
        <v>0</v>
      </c>
    </row>
    <row r="4476" spans="1:4" hidden="1" outlineLevel="2" x14ac:dyDescent="0.25">
      <c r="A4476" s="196" t="s">
        <v>7338</v>
      </c>
      <c r="B4476" s="196" t="s">
        <v>7339</v>
      </c>
      <c r="C4476" s="198">
        <v>0</v>
      </c>
      <c r="D4476" s="198">
        <v>0</v>
      </c>
    </row>
    <row r="4477" spans="1:4" hidden="1" outlineLevel="2" x14ac:dyDescent="0.25">
      <c r="A4477" s="196" t="s">
        <v>3586</v>
      </c>
      <c r="B4477" s="196" t="s">
        <v>3587</v>
      </c>
      <c r="C4477" s="198">
        <v>0</v>
      </c>
      <c r="D4477" s="198">
        <v>0</v>
      </c>
    </row>
    <row r="4478" spans="1:4" outlineLevel="1" collapsed="1" x14ac:dyDescent="0.25">
      <c r="A4478" s="196" t="s">
        <v>3588</v>
      </c>
      <c r="B4478" s="196" t="s">
        <v>3589</v>
      </c>
      <c r="C4478" s="197">
        <v>518.52</v>
      </c>
      <c r="D4478" s="197">
        <v>0</v>
      </c>
    </row>
    <row r="4479" spans="1:4" outlineLevel="1" x14ac:dyDescent="0.25">
      <c r="A4479" s="196" t="s">
        <v>7340</v>
      </c>
      <c r="B4479" s="196" t="s">
        <v>7341</v>
      </c>
      <c r="C4479" s="198">
        <v>0</v>
      </c>
      <c r="D4479" s="198">
        <v>0</v>
      </c>
    </row>
    <row r="4480" spans="1:4" outlineLevel="1" x14ac:dyDescent="0.25">
      <c r="A4480" s="196" t="s">
        <v>3590</v>
      </c>
      <c r="B4480" s="196" t="s">
        <v>3591</v>
      </c>
      <c r="C4480" s="197">
        <v>2550.41</v>
      </c>
      <c r="D4480" s="197">
        <v>0</v>
      </c>
    </row>
    <row r="4481" spans="1:5" s="202" customFormat="1" outlineLevel="1" x14ac:dyDescent="0.25">
      <c r="A4481" s="203" t="s">
        <v>3592</v>
      </c>
      <c r="B4481" s="203" t="s">
        <v>3593</v>
      </c>
      <c r="C4481" s="204">
        <v>11964.02</v>
      </c>
      <c r="D4481" s="204">
        <v>0</v>
      </c>
      <c r="E4481" s="201">
        <f>-C4481</f>
        <v>-11964.02</v>
      </c>
    </row>
    <row r="4482" spans="1:5" s="202" customFormat="1" outlineLevel="1" collapsed="1" x14ac:dyDescent="0.25">
      <c r="A4482" s="203" t="s">
        <v>3594</v>
      </c>
      <c r="B4482" s="203" t="s">
        <v>3595</v>
      </c>
      <c r="C4482" s="204">
        <v>605020.72</v>
      </c>
      <c r="D4482" s="204">
        <v>0</v>
      </c>
      <c r="E4482" s="201">
        <f>-C4482</f>
        <v>-605020.72</v>
      </c>
    </row>
    <row r="4483" spans="1:5" hidden="1" outlineLevel="2" x14ac:dyDescent="0.25">
      <c r="A4483" s="196" t="s">
        <v>3596</v>
      </c>
      <c r="B4483" s="196" t="s">
        <v>4103</v>
      </c>
      <c r="C4483" s="197">
        <v>107781.58</v>
      </c>
      <c r="D4483" s="197">
        <v>0</v>
      </c>
    </row>
    <row r="4484" spans="1:5" hidden="1" outlineLevel="2" x14ac:dyDescent="0.25">
      <c r="A4484" s="196" t="s">
        <v>7342</v>
      </c>
      <c r="B4484" s="196" t="s">
        <v>2372</v>
      </c>
      <c r="C4484" s="197">
        <v>44689.57</v>
      </c>
      <c r="D4484" s="197">
        <v>0</v>
      </c>
    </row>
    <row r="4485" spans="1:5" hidden="1" outlineLevel="2" x14ac:dyDescent="0.25">
      <c r="A4485" s="196" t="s">
        <v>7343</v>
      </c>
      <c r="B4485" s="196" t="s">
        <v>5474</v>
      </c>
      <c r="C4485" s="198">
        <v>0</v>
      </c>
      <c r="D4485" s="198">
        <v>0</v>
      </c>
    </row>
    <row r="4486" spans="1:5" hidden="1" outlineLevel="2" x14ac:dyDescent="0.25">
      <c r="A4486" s="196" t="s">
        <v>7344</v>
      </c>
      <c r="B4486" s="196" t="s">
        <v>3252</v>
      </c>
      <c r="C4486" s="197">
        <v>983</v>
      </c>
      <c r="D4486" s="197">
        <v>0</v>
      </c>
    </row>
    <row r="4487" spans="1:5" hidden="1" outlineLevel="2" x14ac:dyDescent="0.25">
      <c r="A4487" s="196" t="s">
        <v>3597</v>
      </c>
      <c r="B4487" s="196" t="s">
        <v>3598</v>
      </c>
      <c r="C4487" s="197">
        <v>67998.399999999994</v>
      </c>
      <c r="D4487" s="197">
        <v>0</v>
      </c>
    </row>
    <row r="4488" spans="1:5" hidden="1" outlineLevel="2" x14ac:dyDescent="0.25">
      <c r="A4488" s="196" t="s">
        <v>3599</v>
      </c>
      <c r="B4488" s="196" t="s">
        <v>1394</v>
      </c>
      <c r="C4488" s="197">
        <v>32460.74</v>
      </c>
      <c r="D4488" s="197">
        <v>0</v>
      </c>
    </row>
    <row r="4489" spans="1:5" hidden="1" outlineLevel="2" x14ac:dyDescent="0.25">
      <c r="A4489" s="196" t="s">
        <v>3600</v>
      </c>
      <c r="B4489" s="196" t="s">
        <v>4549</v>
      </c>
      <c r="C4489" s="197">
        <v>105356.6</v>
      </c>
      <c r="D4489" s="197">
        <v>0</v>
      </c>
    </row>
    <row r="4490" spans="1:5" hidden="1" outlineLevel="2" x14ac:dyDescent="0.25">
      <c r="A4490" s="196" t="s">
        <v>3601</v>
      </c>
      <c r="B4490" s="196" t="s">
        <v>1863</v>
      </c>
      <c r="C4490" s="197">
        <v>55777.69</v>
      </c>
      <c r="D4490" s="197">
        <v>0</v>
      </c>
    </row>
    <row r="4491" spans="1:5" hidden="1" outlineLevel="2" x14ac:dyDescent="0.25">
      <c r="A4491" s="196" t="s">
        <v>3602</v>
      </c>
      <c r="B4491" s="196" t="s">
        <v>4828</v>
      </c>
      <c r="C4491" s="197">
        <v>82546.67</v>
      </c>
      <c r="D4491" s="197">
        <v>0</v>
      </c>
    </row>
    <row r="4492" spans="1:5" hidden="1" outlineLevel="2" x14ac:dyDescent="0.25">
      <c r="A4492" s="196" t="s">
        <v>3603</v>
      </c>
      <c r="B4492" s="196" t="s">
        <v>2075</v>
      </c>
      <c r="C4492" s="197">
        <v>89236.22</v>
      </c>
      <c r="D4492" s="197">
        <v>0</v>
      </c>
    </row>
    <row r="4493" spans="1:5" hidden="1" outlineLevel="2" x14ac:dyDescent="0.25">
      <c r="A4493" s="196" t="s">
        <v>3604</v>
      </c>
      <c r="B4493" s="196" t="s">
        <v>2221</v>
      </c>
      <c r="C4493" s="197">
        <v>15951.22</v>
      </c>
      <c r="D4493" s="197">
        <v>0</v>
      </c>
    </row>
    <row r="4494" spans="1:5" hidden="1" outlineLevel="2" x14ac:dyDescent="0.25">
      <c r="A4494" s="196" t="s">
        <v>7345</v>
      </c>
      <c r="B4494" s="196" t="s">
        <v>2330</v>
      </c>
      <c r="C4494" s="197">
        <v>2239.0300000000002</v>
      </c>
      <c r="D4494" s="197">
        <v>0</v>
      </c>
    </row>
    <row r="4495" spans="1:5" outlineLevel="1" collapsed="1" x14ac:dyDescent="0.25">
      <c r="A4495" s="196" t="s">
        <v>3605</v>
      </c>
      <c r="B4495" s="196" t="s">
        <v>3606</v>
      </c>
      <c r="C4495" s="197">
        <v>244032.48</v>
      </c>
      <c r="D4495" s="197">
        <v>0</v>
      </c>
    </row>
    <row r="4496" spans="1:5" hidden="1" outlineLevel="2" x14ac:dyDescent="0.25">
      <c r="A4496" s="196" t="s">
        <v>3607</v>
      </c>
      <c r="B4496" s="196" t="s">
        <v>4103</v>
      </c>
      <c r="C4496" s="198">
        <v>0</v>
      </c>
      <c r="D4496" s="198">
        <v>0</v>
      </c>
    </row>
    <row r="4497" spans="1:6" hidden="1" outlineLevel="2" x14ac:dyDescent="0.25">
      <c r="A4497" s="196" t="s">
        <v>7346</v>
      </c>
      <c r="B4497" s="196" t="s">
        <v>2372</v>
      </c>
      <c r="C4497" s="198">
        <v>0</v>
      </c>
      <c r="D4497" s="198">
        <v>0</v>
      </c>
    </row>
    <row r="4498" spans="1:6" hidden="1" outlineLevel="2" x14ac:dyDescent="0.25">
      <c r="A4498" s="196" t="s">
        <v>3608</v>
      </c>
      <c r="B4498" s="196" t="s">
        <v>3598</v>
      </c>
      <c r="C4498" s="198">
        <v>0</v>
      </c>
      <c r="D4498" s="198">
        <v>0</v>
      </c>
    </row>
    <row r="4499" spans="1:6" hidden="1" outlineLevel="2" x14ac:dyDescent="0.25">
      <c r="A4499" s="196" t="s">
        <v>7347</v>
      </c>
      <c r="B4499" s="196" t="s">
        <v>1394</v>
      </c>
      <c r="C4499" s="198">
        <v>0</v>
      </c>
      <c r="D4499" s="198">
        <v>0</v>
      </c>
    </row>
    <row r="4500" spans="1:6" hidden="1" outlineLevel="2" x14ac:dyDescent="0.25">
      <c r="A4500" s="196" t="s">
        <v>3609</v>
      </c>
      <c r="B4500" s="196" t="s">
        <v>4549</v>
      </c>
      <c r="C4500" s="198">
        <v>0</v>
      </c>
      <c r="D4500" s="198">
        <v>0</v>
      </c>
    </row>
    <row r="4501" spans="1:6" hidden="1" outlineLevel="2" x14ac:dyDescent="0.25">
      <c r="A4501" s="196" t="s">
        <v>3610</v>
      </c>
      <c r="B4501" s="196" t="s">
        <v>1863</v>
      </c>
      <c r="C4501" s="198">
        <v>0</v>
      </c>
      <c r="D4501" s="198">
        <v>0</v>
      </c>
    </row>
    <row r="4502" spans="1:6" hidden="1" outlineLevel="2" x14ac:dyDescent="0.25">
      <c r="A4502" s="196" t="s">
        <v>3611</v>
      </c>
      <c r="B4502" s="196" t="s">
        <v>4828</v>
      </c>
      <c r="C4502" s="197">
        <v>244032.48</v>
      </c>
      <c r="D4502" s="197">
        <v>0</v>
      </c>
    </row>
    <row r="4503" spans="1:6" hidden="1" outlineLevel="2" x14ac:dyDescent="0.25">
      <c r="A4503" s="196" t="s">
        <v>3612</v>
      </c>
      <c r="B4503" s="196" t="s">
        <v>2075</v>
      </c>
      <c r="C4503" s="198">
        <v>0</v>
      </c>
      <c r="D4503" s="198">
        <v>0</v>
      </c>
    </row>
    <row r="4504" spans="1:6" hidden="1" outlineLevel="2" x14ac:dyDescent="0.25">
      <c r="A4504" s="196" t="s">
        <v>3613</v>
      </c>
      <c r="B4504" s="196" t="s">
        <v>2221</v>
      </c>
      <c r="C4504" s="198">
        <v>0</v>
      </c>
      <c r="D4504" s="198">
        <v>0</v>
      </c>
    </row>
    <row r="4505" spans="1:6" hidden="1" outlineLevel="2" x14ac:dyDescent="0.25">
      <c r="A4505" s="196" t="s">
        <v>7348</v>
      </c>
      <c r="B4505" s="196" t="s">
        <v>2330</v>
      </c>
      <c r="C4505" s="198">
        <v>0</v>
      </c>
      <c r="D4505" s="198">
        <v>0</v>
      </c>
    </row>
    <row r="4506" spans="1:6" x14ac:dyDescent="0.25">
      <c r="A4506" s="196" t="s">
        <v>3614</v>
      </c>
      <c r="B4506" s="196" t="s">
        <v>249</v>
      </c>
      <c r="C4506" s="197">
        <v>0</v>
      </c>
      <c r="D4506" s="197">
        <v>735835.61</v>
      </c>
      <c r="F4506" s="15">
        <f>D4506</f>
        <v>735835.61</v>
      </c>
    </row>
    <row r="4507" spans="1:6" outlineLevel="1" x14ac:dyDescent="0.25">
      <c r="A4507" s="196" t="s">
        <v>415</v>
      </c>
      <c r="B4507" s="196" t="s">
        <v>3615</v>
      </c>
      <c r="C4507" s="197">
        <v>0</v>
      </c>
      <c r="D4507" s="197">
        <v>2703.24</v>
      </c>
    </row>
    <row r="4508" spans="1:6" outlineLevel="1" collapsed="1" x14ac:dyDescent="0.25">
      <c r="A4508" s="196" t="s">
        <v>3616</v>
      </c>
      <c r="B4508" s="196" t="s">
        <v>3617</v>
      </c>
      <c r="C4508" s="197">
        <v>0</v>
      </c>
      <c r="D4508" s="197">
        <v>1930.89</v>
      </c>
    </row>
    <row r="4509" spans="1:6" hidden="1" outlineLevel="2" x14ac:dyDescent="0.25">
      <c r="A4509" s="196" t="s">
        <v>3618</v>
      </c>
      <c r="B4509" s="196" t="s">
        <v>4103</v>
      </c>
      <c r="C4509" s="198">
        <v>0</v>
      </c>
      <c r="D4509" s="198">
        <v>0</v>
      </c>
    </row>
    <row r="4510" spans="1:6" hidden="1" outlineLevel="2" x14ac:dyDescent="0.25">
      <c r="A4510" s="196" t="s">
        <v>7349</v>
      </c>
      <c r="B4510" s="196" t="s">
        <v>2330</v>
      </c>
      <c r="C4510" s="198">
        <v>0</v>
      </c>
      <c r="D4510" s="198">
        <v>0</v>
      </c>
    </row>
    <row r="4511" spans="1:6" hidden="1" outlineLevel="2" x14ac:dyDescent="0.25">
      <c r="A4511" s="196" t="s">
        <v>7350</v>
      </c>
      <c r="B4511" s="196" t="s">
        <v>2372</v>
      </c>
      <c r="C4511" s="198">
        <v>0</v>
      </c>
      <c r="D4511" s="198">
        <v>0</v>
      </c>
    </row>
    <row r="4512" spans="1:6" hidden="1" outlineLevel="2" x14ac:dyDescent="0.25">
      <c r="A4512" s="196" t="s">
        <v>7351</v>
      </c>
      <c r="B4512" s="196" t="s">
        <v>5474</v>
      </c>
      <c r="C4512" s="198">
        <v>0</v>
      </c>
      <c r="D4512" s="198">
        <v>0</v>
      </c>
    </row>
    <row r="4513" spans="1:6" hidden="1" outlineLevel="2" x14ac:dyDescent="0.25">
      <c r="A4513" s="196" t="s">
        <v>3619</v>
      </c>
      <c r="B4513" s="196" t="s">
        <v>3598</v>
      </c>
      <c r="C4513" s="197">
        <v>0</v>
      </c>
      <c r="D4513" s="197">
        <v>1500</v>
      </c>
    </row>
    <row r="4514" spans="1:6" hidden="1" outlineLevel="2" x14ac:dyDescent="0.25">
      <c r="A4514" s="196" t="s">
        <v>7352</v>
      </c>
      <c r="B4514" s="196" t="s">
        <v>1394</v>
      </c>
      <c r="C4514" s="198">
        <v>0</v>
      </c>
      <c r="D4514" s="198">
        <v>0</v>
      </c>
    </row>
    <row r="4515" spans="1:6" hidden="1" outlineLevel="2" x14ac:dyDescent="0.25">
      <c r="A4515" s="196" t="s">
        <v>3620</v>
      </c>
      <c r="B4515" s="196" t="s">
        <v>4549</v>
      </c>
      <c r="C4515" s="198">
        <v>0</v>
      </c>
      <c r="D4515" s="198">
        <v>0</v>
      </c>
    </row>
    <row r="4516" spans="1:6" hidden="1" outlineLevel="2" x14ac:dyDescent="0.25">
      <c r="A4516" s="196" t="s">
        <v>7353</v>
      </c>
      <c r="B4516" s="196" t="s">
        <v>1863</v>
      </c>
      <c r="C4516" s="198">
        <v>0</v>
      </c>
      <c r="D4516" s="198">
        <v>0</v>
      </c>
    </row>
    <row r="4517" spans="1:6" hidden="1" outlineLevel="2" x14ac:dyDescent="0.25">
      <c r="A4517" s="196" t="s">
        <v>3621</v>
      </c>
      <c r="B4517" s="196" t="s">
        <v>4828</v>
      </c>
      <c r="C4517" s="197">
        <v>0</v>
      </c>
      <c r="D4517" s="197">
        <v>430.89</v>
      </c>
    </row>
    <row r="4518" spans="1:6" hidden="1" outlineLevel="2" x14ac:dyDescent="0.25">
      <c r="A4518" s="196" t="s">
        <v>7354</v>
      </c>
      <c r="B4518" s="196" t="s">
        <v>2075</v>
      </c>
      <c r="C4518" s="198">
        <v>0</v>
      </c>
      <c r="D4518" s="198">
        <v>0</v>
      </c>
    </row>
    <row r="4519" spans="1:6" hidden="1" outlineLevel="2" x14ac:dyDescent="0.25">
      <c r="A4519" s="196" t="s">
        <v>7355</v>
      </c>
      <c r="B4519" s="196" t="s">
        <v>2221</v>
      </c>
      <c r="C4519" s="198">
        <v>0</v>
      </c>
      <c r="D4519" s="198">
        <v>0</v>
      </c>
    </row>
    <row r="4520" spans="1:6" hidden="1" outlineLevel="2" x14ac:dyDescent="0.25">
      <c r="A4520" s="196" t="s">
        <v>7356</v>
      </c>
      <c r="B4520" s="196" t="s">
        <v>3252</v>
      </c>
      <c r="C4520" s="198">
        <v>0</v>
      </c>
      <c r="D4520" s="198">
        <v>0</v>
      </c>
    </row>
    <row r="4521" spans="1:6" outlineLevel="1" collapsed="1" x14ac:dyDescent="0.25">
      <c r="A4521" s="196" t="s">
        <v>3622</v>
      </c>
      <c r="B4521" s="196" t="s">
        <v>3623</v>
      </c>
      <c r="C4521" s="197">
        <v>0</v>
      </c>
      <c r="D4521" s="197">
        <v>1015.13</v>
      </c>
    </row>
    <row r="4522" spans="1:6" s="202" customFormat="1" outlineLevel="1" x14ac:dyDescent="0.25">
      <c r="A4522" s="206" t="s">
        <v>253</v>
      </c>
      <c r="B4522" s="206" t="s">
        <v>252</v>
      </c>
      <c r="C4522" s="207">
        <v>0</v>
      </c>
      <c r="D4522" s="207">
        <v>121472</v>
      </c>
      <c r="F4522" s="201"/>
    </row>
    <row r="4523" spans="1:6" outlineLevel="2" x14ac:dyDescent="0.25">
      <c r="A4523" s="196" t="s">
        <v>7357</v>
      </c>
      <c r="B4523" s="196" t="s">
        <v>4103</v>
      </c>
      <c r="C4523" s="197">
        <v>0</v>
      </c>
      <c r="D4523" s="197">
        <v>2832</v>
      </c>
    </row>
    <row r="4524" spans="1:6" outlineLevel="2" x14ac:dyDescent="0.25">
      <c r="A4524" s="196" t="s">
        <v>7358</v>
      </c>
      <c r="B4524" s="196" t="s">
        <v>2330</v>
      </c>
      <c r="C4524" s="197">
        <v>0</v>
      </c>
      <c r="D4524" s="197">
        <v>4704</v>
      </c>
    </row>
    <row r="4525" spans="1:6" outlineLevel="2" x14ac:dyDescent="0.25">
      <c r="A4525" s="196" t="s">
        <v>7359</v>
      </c>
      <c r="B4525" s="196" t="s">
        <v>2372</v>
      </c>
      <c r="C4525" s="197">
        <v>0</v>
      </c>
      <c r="D4525" s="197">
        <v>3984</v>
      </c>
    </row>
    <row r="4526" spans="1:6" outlineLevel="2" x14ac:dyDescent="0.25">
      <c r="A4526" s="196" t="s">
        <v>7360</v>
      </c>
      <c r="B4526" s="196" t="s">
        <v>5474</v>
      </c>
      <c r="C4526" s="198">
        <v>0</v>
      </c>
      <c r="D4526" s="198">
        <v>0</v>
      </c>
    </row>
    <row r="4527" spans="1:6" outlineLevel="2" x14ac:dyDescent="0.25">
      <c r="A4527" s="196" t="s">
        <v>7361</v>
      </c>
      <c r="B4527" s="196" t="s">
        <v>7362</v>
      </c>
      <c r="C4527" s="197">
        <v>0</v>
      </c>
      <c r="D4527" s="197">
        <v>3360</v>
      </c>
    </row>
    <row r="4528" spans="1:6" outlineLevel="2" x14ac:dyDescent="0.25">
      <c r="A4528" s="196" t="s">
        <v>7363</v>
      </c>
      <c r="B4528" s="196" t="s">
        <v>7364</v>
      </c>
      <c r="C4528" s="197">
        <v>0</v>
      </c>
      <c r="D4528" s="197">
        <v>0</v>
      </c>
    </row>
    <row r="4529" spans="1:4" outlineLevel="2" x14ac:dyDescent="0.25">
      <c r="A4529" s="196" t="s">
        <v>7365</v>
      </c>
      <c r="B4529" s="196" t="s">
        <v>3598</v>
      </c>
      <c r="C4529" s="197">
        <v>0</v>
      </c>
      <c r="D4529" s="197">
        <v>5712</v>
      </c>
    </row>
    <row r="4530" spans="1:4" outlineLevel="2" x14ac:dyDescent="0.25">
      <c r="A4530" s="196" t="s">
        <v>7366</v>
      </c>
      <c r="B4530" s="196" t="s">
        <v>1394</v>
      </c>
      <c r="C4530" s="197">
        <v>0</v>
      </c>
      <c r="D4530" s="197">
        <v>6144</v>
      </c>
    </row>
    <row r="4531" spans="1:4" outlineLevel="2" x14ac:dyDescent="0.25">
      <c r="A4531" s="196" t="s">
        <v>7367</v>
      </c>
      <c r="B4531" s="196" t="s">
        <v>4549</v>
      </c>
      <c r="C4531" s="197">
        <v>0</v>
      </c>
      <c r="D4531" s="197">
        <v>15552</v>
      </c>
    </row>
    <row r="4532" spans="1:4" outlineLevel="2" x14ac:dyDescent="0.25">
      <c r="A4532" s="196" t="s">
        <v>7368</v>
      </c>
      <c r="B4532" s="196" t="s">
        <v>1863</v>
      </c>
      <c r="C4532" s="197">
        <v>0</v>
      </c>
      <c r="D4532" s="197">
        <v>19807.599999999999</v>
      </c>
    </row>
    <row r="4533" spans="1:4" outlineLevel="2" x14ac:dyDescent="0.25">
      <c r="A4533" s="196" t="s">
        <v>7369</v>
      </c>
      <c r="B4533" s="196" t="s">
        <v>4828</v>
      </c>
      <c r="C4533" s="197">
        <v>0</v>
      </c>
      <c r="D4533" s="197">
        <v>20400.400000000001</v>
      </c>
    </row>
    <row r="4534" spans="1:4" outlineLevel="2" x14ac:dyDescent="0.25">
      <c r="A4534" s="196" t="s">
        <v>7370</v>
      </c>
      <c r="B4534" s="196" t="s">
        <v>2075</v>
      </c>
      <c r="C4534" s="197">
        <v>0</v>
      </c>
      <c r="D4534" s="197">
        <v>2880</v>
      </c>
    </row>
    <row r="4535" spans="1:4" outlineLevel="2" x14ac:dyDescent="0.25">
      <c r="A4535" s="196" t="s">
        <v>7371</v>
      </c>
      <c r="B4535" s="196" t="s">
        <v>2221</v>
      </c>
      <c r="C4535" s="197">
        <v>0</v>
      </c>
      <c r="D4535" s="197">
        <v>9888</v>
      </c>
    </row>
    <row r="4536" spans="1:4" outlineLevel="2" x14ac:dyDescent="0.25">
      <c r="A4536" s="196" t="s">
        <v>7372</v>
      </c>
      <c r="B4536" s="196" t="s">
        <v>3252</v>
      </c>
      <c r="C4536" s="197">
        <v>0</v>
      </c>
      <c r="D4536" s="197">
        <v>26208</v>
      </c>
    </row>
    <row r="4537" spans="1:4" outlineLevel="1" x14ac:dyDescent="0.25">
      <c r="A4537" s="196" t="s">
        <v>3624</v>
      </c>
      <c r="B4537" s="196" t="s">
        <v>3625</v>
      </c>
      <c r="C4537" s="197">
        <v>0</v>
      </c>
      <c r="D4537" s="197">
        <v>62771.66</v>
      </c>
    </row>
    <row r="4538" spans="1:4" hidden="1" outlineLevel="2" x14ac:dyDescent="0.25">
      <c r="A4538" s="196" t="s">
        <v>3626</v>
      </c>
      <c r="B4538" s="196" t="s">
        <v>4103</v>
      </c>
      <c r="C4538" s="197">
        <v>0</v>
      </c>
      <c r="D4538" s="197">
        <v>12062.63</v>
      </c>
    </row>
    <row r="4539" spans="1:4" hidden="1" outlineLevel="3" x14ac:dyDescent="0.25">
      <c r="A4539" s="196" t="s">
        <v>7373</v>
      </c>
      <c r="B4539" s="196" t="s">
        <v>850</v>
      </c>
      <c r="C4539" s="198">
        <v>0</v>
      </c>
      <c r="D4539" s="198">
        <v>0</v>
      </c>
    </row>
    <row r="4540" spans="1:4" hidden="1" outlineLevel="3" x14ac:dyDescent="0.25">
      <c r="A4540" s="196" t="s">
        <v>7374</v>
      </c>
      <c r="B4540" s="196" t="s">
        <v>7375</v>
      </c>
      <c r="C4540" s="198">
        <v>0</v>
      </c>
      <c r="D4540" s="198">
        <v>0</v>
      </c>
    </row>
    <row r="4541" spans="1:4" hidden="1" outlineLevel="3" x14ac:dyDescent="0.25">
      <c r="A4541" s="196" t="s">
        <v>7376</v>
      </c>
      <c r="B4541" s="196" t="s">
        <v>4114</v>
      </c>
      <c r="C4541" s="198">
        <v>0</v>
      </c>
      <c r="D4541" s="198">
        <v>0</v>
      </c>
    </row>
    <row r="4542" spans="1:4" hidden="1" outlineLevel="3" x14ac:dyDescent="0.25">
      <c r="A4542" s="196" t="s">
        <v>7377</v>
      </c>
      <c r="B4542" s="196" t="s">
        <v>2784</v>
      </c>
      <c r="C4542" s="198">
        <v>0</v>
      </c>
      <c r="D4542" s="198">
        <v>0</v>
      </c>
    </row>
    <row r="4543" spans="1:4" hidden="1" outlineLevel="3" x14ac:dyDescent="0.25">
      <c r="A4543" s="196" t="s">
        <v>7378</v>
      </c>
      <c r="B4543" s="196" t="s">
        <v>4119</v>
      </c>
      <c r="C4543" s="198">
        <v>0</v>
      </c>
      <c r="D4543" s="198">
        <v>0</v>
      </c>
    </row>
    <row r="4544" spans="1:4" hidden="1" outlineLevel="3" x14ac:dyDescent="0.25">
      <c r="A4544" s="196" t="s">
        <v>7379</v>
      </c>
      <c r="B4544" s="196" t="s">
        <v>4122</v>
      </c>
      <c r="C4544" s="198">
        <v>0</v>
      </c>
      <c r="D4544" s="198">
        <v>0</v>
      </c>
    </row>
    <row r="4545" spans="1:4" hidden="1" outlineLevel="3" x14ac:dyDescent="0.25">
      <c r="A4545" s="196" t="s">
        <v>7380</v>
      </c>
      <c r="B4545" s="196" t="s">
        <v>864</v>
      </c>
      <c r="C4545" s="197">
        <v>0</v>
      </c>
      <c r="D4545" s="197">
        <v>5</v>
      </c>
    </row>
    <row r="4546" spans="1:4" hidden="1" outlineLevel="3" x14ac:dyDescent="0.25">
      <c r="A4546" s="196" t="s">
        <v>7381</v>
      </c>
      <c r="B4546" s="196" t="s">
        <v>872</v>
      </c>
      <c r="C4546" s="197">
        <v>0</v>
      </c>
      <c r="D4546" s="197">
        <v>5</v>
      </c>
    </row>
    <row r="4547" spans="1:4" hidden="1" outlineLevel="3" x14ac:dyDescent="0.25">
      <c r="A4547" s="196" t="s">
        <v>3627</v>
      </c>
      <c r="B4547" s="196" t="s">
        <v>874</v>
      </c>
      <c r="C4547" s="197">
        <v>0</v>
      </c>
      <c r="D4547" s="197">
        <v>240</v>
      </c>
    </row>
    <row r="4548" spans="1:4" hidden="1" outlineLevel="3" x14ac:dyDescent="0.25">
      <c r="A4548" s="196" t="s">
        <v>3628</v>
      </c>
      <c r="B4548" s="196" t="s">
        <v>876</v>
      </c>
      <c r="C4548" s="197">
        <v>0</v>
      </c>
      <c r="D4548" s="197">
        <v>942</v>
      </c>
    </row>
    <row r="4549" spans="1:4" hidden="1" outlineLevel="3" x14ac:dyDescent="0.25">
      <c r="A4549" s="196" t="s">
        <v>3629</v>
      </c>
      <c r="B4549" s="196" t="s">
        <v>880</v>
      </c>
      <c r="C4549" s="197">
        <v>0</v>
      </c>
      <c r="D4549" s="197">
        <v>20</v>
      </c>
    </row>
    <row r="4550" spans="1:4" hidden="1" outlineLevel="3" x14ac:dyDescent="0.25">
      <c r="A4550" s="196" t="s">
        <v>7382</v>
      </c>
      <c r="B4550" s="196" t="s">
        <v>882</v>
      </c>
      <c r="C4550" s="198">
        <v>0</v>
      </c>
      <c r="D4550" s="198">
        <v>0</v>
      </c>
    </row>
    <row r="4551" spans="1:4" hidden="1" outlineLevel="3" x14ac:dyDescent="0.25">
      <c r="A4551" s="196" t="s">
        <v>3630</v>
      </c>
      <c r="B4551" s="196" t="s">
        <v>884</v>
      </c>
      <c r="C4551" s="197">
        <v>0</v>
      </c>
      <c r="D4551" s="197">
        <v>5</v>
      </c>
    </row>
    <row r="4552" spans="1:4" hidden="1" outlineLevel="3" x14ac:dyDescent="0.25">
      <c r="A4552" s="196" t="s">
        <v>7383</v>
      </c>
      <c r="B4552" s="196" t="s">
        <v>7177</v>
      </c>
      <c r="C4552" s="198">
        <v>0</v>
      </c>
      <c r="D4552" s="198">
        <v>0</v>
      </c>
    </row>
    <row r="4553" spans="1:4" hidden="1" outlineLevel="3" x14ac:dyDescent="0.25">
      <c r="A4553" s="196" t="s">
        <v>7384</v>
      </c>
      <c r="B4553" s="196" t="s">
        <v>5312</v>
      </c>
      <c r="C4553" s="197">
        <v>0</v>
      </c>
      <c r="D4553" s="197">
        <v>5</v>
      </c>
    </row>
    <row r="4554" spans="1:4" hidden="1" outlineLevel="3" x14ac:dyDescent="0.25">
      <c r="A4554" s="196" t="s">
        <v>7385</v>
      </c>
      <c r="B4554" s="196" t="s">
        <v>892</v>
      </c>
      <c r="C4554" s="198">
        <v>0</v>
      </c>
      <c r="D4554" s="198">
        <v>0</v>
      </c>
    </row>
    <row r="4555" spans="1:4" hidden="1" outlineLevel="3" x14ac:dyDescent="0.25">
      <c r="A4555" s="196" t="s">
        <v>7386</v>
      </c>
      <c r="B4555" s="196" t="s">
        <v>894</v>
      </c>
      <c r="C4555" s="198">
        <v>0</v>
      </c>
      <c r="D4555" s="198">
        <v>0</v>
      </c>
    </row>
    <row r="4556" spans="1:4" hidden="1" outlineLevel="3" x14ac:dyDescent="0.25">
      <c r="A4556" s="196" t="s">
        <v>3631</v>
      </c>
      <c r="B4556" s="196" t="s">
        <v>900</v>
      </c>
      <c r="C4556" s="197">
        <v>0</v>
      </c>
      <c r="D4556" s="197">
        <v>10</v>
      </c>
    </row>
    <row r="4557" spans="1:4" hidden="1" outlineLevel="3" x14ac:dyDescent="0.25">
      <c r="A4557" s="196" t="s">
        <v>3632</v>
      </c>
      <c r="B4557" s="196" t="s">
        <v>904</v>
      </c>
      <c r="C4557" s="197">
        <v>0</v>
      </c>
      <c r="D4557" s="197">
        <v>350</v>
      </c>
    </row>
    <row r="4558" spans="1:4" hidden="1" outlineLevel="3" x14ac:dyDescent="0.25">
      <c r="A4558" s="196" t="s">
        <v>3633</v>
      </c>
      <c r="B4558" s="196" t="s">
        <v>906</v>
      </c>
      <c r="C4558" s="197">
        <v>0</v>
      </c>
      <c r="D4558" s="197">
        <v>120</v>
      </c>
    </row>
    <row r="4559" spans="1:4" hidden="1" outlineLevel="3" x14ac:dyDescent="0.25">
      <c r="A4559" s="196" t="s">
        <v>3634</v>
      </c>
      <c r="B4559" s="196" t="s">
        <v>908</v>
      </c>
      <c r="C4559" s="197">
        <v>0</v>
      </c>
      <c r="D4559" s="197">
        <v>190</v>
      </c>
    </row>
    <row r="4560" spans="1:4" hidden="1" outlineLevel="3" x14ac:dyDescent="0.25">
      <c r="A4560" s="196" t="s">
        <v>3635</v>
      </c>
      <c r="B4560" s="196" t="s">
        <v>910</v>
      </c>
      <c r="C4560" s="197">
        <v>0</v>
      </c>
      <c r="D4560" s="197">
        <v>125</v>
      </c>
    </row>
    <row r="4561" spans="1:4" hidden="1" outlineLevel="3" x14ac:dyDescent="0.25">
      <c r="A4561" s="196" t="s">
        <v>7387</v>
      </c>
      <c r="B4561" s="196" t="s">
        <v>912</v>
      </c>
      <c r="C4561" s="198">
        <v>0</v>
      </c>
      <c r="D4561" s="198">
        <v>0</v>
      </c>
    </row>
    <row r="4562" spans="1:4" hidden="1" outlineLevel="3" x14ac:dyDescent="0.25">
      <c r="A4562" s="196" t="s">
        <v>3636</v>
      </c>
      <c r="B4562" s="196" t="s">
        <v>914</v>
      </c>
      <c r="C4562" s="198">
        <v>0</v>
      </c>
      <c r="D4562" s="198">
        <v>0</v>
      </c>
    </row>
    <row r="4563" spans="1:4" hidden="1" outlineLevel="3" x14ac:dyDescent="0.25">
      <c r="A4563" s="196" t="s">
        <v>3637</v>
      </c>
      <c r="B4563" s="196" t="s">
        <v>916</v>
      </c>
      <c r="C4563" s="197">
        <v>0</v>
      </c>
      <c r="D4563" s="197">
        <v>55</v>
      </c>
    </row>
    <row r="4564" spans="1:4" hidden="1" outlineLevel="3" x14ac:dyDescent="0.25">
      <c r="A4564" s="196" t="s">
        <v>3638</v>
      </c>
      <c r="B4564" s="196" t="s">
        <v>918</v>
      </c>
      <c r="C4564" s="197">
        <v>0</v>
      </c>
      <c r="D4564" s="197">
        <v>80</v>
      </c>
    </row>
    <row r="4565" spans="1:4" hidden="1" outlineLevel="3" x14ac:dyDescent="0.25">
      <c r="A4565" s="196" t="s">
        <v>3639</v>
      </c>
      <c r="B4565" s="196" t="s">
        <v>2434</v>
      </c>
      <c r="C4565" s="197">
        <v>0</v>
      </c>
      <c r="D4565" s="197">
        <v>180</v>
      </c>
    </row>
    <row r="4566" spans="1:4" hidden="1" outlineLevel="3" x14ac:dyDescent="0.25">
      <c r="A4566" s="196" t="s">
        <v>3640</v>
      </c>
      <c r="B4566" s="196" t="s">
        <v>922</v>
      </c>
      <c r="C4566" s="197">
        <v>0</v>
      </c>
      <c r="D4566" s="197">
        <v>135</v>
      </c>
    </row>
    <row r="4567" spans="1:4" hidden="1" outlineLevel="3" x14ac:dyDescent="0.25">
      <c r="A4567" s="196" t="s">
        <v>7388</v>
      </c>
      <c r="B4567" s="196" t="s">
        <v>7389</v>
      </c>
      <c r="C4567" s="198">
        <v>0</v>
      </c>
      <c r="D4567" s="198">
        <v>0</v>
      </c>
    </row>
    <row r="4568" spans="1:4" hidden="1" outlineLevel="3" x14ac:dyDescent="0.25">
      <c r="A4568" s="196" t="s">
        <v>7390</v>
      </c>
      <c r="B4568" s="196" t="s">
        <v>4129</v>
      </c>
      <c r="C4568" s="198">
        <v>0</v>
      </c>
      <c r="D4568" s="198">
        <v>0</v>
      </c>
    </row>
    <row r="4569" spans="1:4" hidden="1" outlineLevel="3" x14ac:dyDescent="0.25">
      <c r="A4569" s="196" t="s">
        <v>7391</v>
      </c>
      <c r="B4569" s="196" t="s">
        <v>2794</v>
      </c>
      <c r="C4569" s="198">
        <v>0</v>
      </c>
      <c r="D4569" s="198">
        <v>0</v>
      </c>
    </row>
    <row r="4570" spans="1:4" hidden="1" outlineLevel="3" x14ac:dyDescent="0.25">
      <c r="A4570" s="196" t="s">
        <v>7392</v>
      </c>
      <c r="B4570" s="196" t="s">
        <v>932</v>
      </c>
      <c r="C4570" s="197">
        <v>0</v>
      </c>
      <c r="D4570" s="197">
        <v>5</v>
      </c>
    </row>
    <row r="4571" spans="1:4" hidden="1" outlineLevel="3" x14ac:dyDescent="0.25">
      <c r="A4571" s="196" t="s">
        <v>3641</v>
      </c>
      <c r="B4571" s="196" t="s">
        <v>3500</v>
      </c>
      <c r="C4571" s="198">
        <v>0</v>
      </c>
      <c r="D4571" s="198">
        <v>0</v>
      </c>
    </row>
    <row r="4572" spans="1:4" hidden="1" outlineLevel="3" x14ac:dyDescent="0.25">
      <c r="A4572" s="196" t="s">
        <v>7393</v>
      </c>
      <c r="B4572" s="196" t="s">
        <v>936</v>
      </c>
      <c r="C4572" s="197">
        <v>0</v>
      </c>
      <c r="D4572" s="197">
        <v>135</v>
      </c>
    </row>
    <row r="4573" spans="1:4" hidden="1" outlineLevel="3" x14ac:dyDescent="0.25">
      <c r="A4573" s="196" t="s">
        <v>7394</v>
      </c>
      <c r="B4573" s="196" t="s">
        <v>938</v>
      </c>
      <c r="C4573" s="197">
        <v>0</v>
      </c>
      <c r="D4573" s="197">
        <v>5</v>
      </c>
    </row>
    <row r="4574" spans="1:4" hidden="1" outlineLevel="3" x14ac:dyDescent="0.25">
      <c r="A4574" s="196" t="s">
        <v>7395</v>
      </c>
      <c r="B4574" s="196" t="s">
        <v>4145</v>
      </c>
      <c r="C4574" s="198">
        <v>0</v>
      </c>
      <c r="D4574" s="198">
        <v>0</v>
      </c>
    </row>
    <row r="4575" spans="1:4" hidden="1" outlineLevel="3" x14ac:dyDescent="0.25">
      <c r="A4575" s="196" t="s">
        <v>3642</v>
      </c>
      <c r="B4575" s="196" t="s">
        <v>942</v>
      </c>
      <c r="C4575" s="198">
        <v>0</v>
      </c>
      <c r="D4575" s="198">
        <v>0</v>
      </c>
    </row>
    <row r="4576" spans="1:4" hidden="1" outlineLevel="3" x14ac:dyDescent="0.25">
      <c r="A4576" s="196" t="s">
        <v>7396</v>
      </c>
      <c r="B4576" s="196" t="s">
        <v>3502</v>
      </c>
      <c r="C4576" s="198">
        <v>0</v>
      </c>
      <c r="D4576" s="198">
        <v>0</v>
      </c>
    </row>
    <row r="4577" spans="1:4" hidden="1" outlineLevel="3" x14ac:dyDescent="0.25">
      <c r="A4577" s="196" t="s">
        <v>3643</v>
      </c>
      <c r="B4577" s="196" t="s">
        <v>944</v>
      </c>
      <c r="C4577" s="197">
        <v>0</v>
      </c>
      <c r="D4577" s="197">
        <v>20</v>
      </c>
    </row>
    <row r="4578" spans="1:4" hidden="1" outlineLevel="3" x14ac:dyDescent="0.25">
      <c r="A4578" s="196" t="s">
        <v>7397</v>
      </c>
      <c r="B4578" s="196" t="s">
        <v>4150</v>
      </c>
      <c r="C4578" s="198">
        <v>0</v>
      </c>
      <c r="D4578" s="198">
        <v>0</v>
      </c>
    </row>
    <row r="4579" spans="1:4" hidden="1" outlineLevel="3" x14ac:dyDescent="0.25">
      <c r="A4579" s="196" t="s">
        <v>7398</v>
      </c>
      <c r="B4579" s="196" t="s">
        <v>4152</v>
      </c>
      <c r="C4579" s="198">
        <v>0</v>
      </c>
      <c r="D4579" s="198">
        <v>0</v>
      </c>
    </row>
    <row r="4580" spans="1:4" hidden="1" outlineLevel="3" x14ac:dyDescent="0.25">
      <c r="A4580" s="196" t="s">
        <v>7399</v>
      </c>
      <c r="B4580" s="196" t="s">
        <v>4154</v>
      </c>
      <c r="C4580" s="198">
        <v>0</v>
      </c>
      <c r="D4580" s="198">
        <v>0</v>
      </c>
    </row>
    <row r="4581" spans="1:4" hidden="1" outlineLevel="3" x14ac:dyDescent="0.25">
      <c r="A4581" s="196" t="s">
        <v>7400</v>
      </c>
      <c r="B4581" s="196" t="s">
        <v>948</v>
      </c>
      <c r="C4581" s="198">
        <v>0</v>
      </c>
      <c r="D4581" s="198">
        <v>0</v>
      </c>
    </row>
    <row r="4582" spans="1:4" hidden="1" outlineLevel="3" x14ac:dyDescent="0.25">
      <c r="A4582" s="196" t="s">
        <v>7401</v>
      </c>
      <c r="B4582" s="196" t="s">
        <v>4157</v>
      </c>
      <c r="C4582" s="198">
        <v>0</v>
      </c>
      <c r="D4582" s="198">
        <v>0</v>
      </c>
    </row>
    <row r="4583" spans="1:4" hidden="1" outlineLevel="3" x14ac:dyDescent="0.25">
      <c r="A4583" s="196" t="s">
        <v>3644</v>
      </c>
      <c r="B4583" s="196" t="s">
        <v>2447</v>
      </c>
      <c r="C4583" s="198">
        <v>0</v>
      </c>
      <c r="D4583" s="198">
        <v>0</v>
      </c>
    </row>
    <row r="4584" spans="1:4" hidden="1" outlineLevel="3" x14ac:dyDescent="0.25">
      <c r="A4584" s="196" t="s">
        <v>3645</v>
      </c>
      <c r="B4584" s="196" t="s">
        <v>960</v>
      </c>
      <c r="C4584" s="197">
        <v>0</v>
      </c>
      <c r="D4584" s="197">
        <v>75</v>
      </c>
    </row>
    <row r="4585" spans="1:4" hidden="1" outlineLevel="3" x14ac:dyDescent="0.25">
      <c r="A4585" s="196" t="s">
        <v>7402</v>
      </c>
      <c r="B4585" s="196" t="s">
        <v>966</v>
      </c>
      <c r="C4585" s="197">
        <v>0</v>
      </c>
      <c r="D4585" s="197">
        <v>5</v>
      </c>
    </row>
    <row r="4586" spans="1:4" hidden="1" outlineLevel="3" x14ac:dyDescent="0.25">
      <c r="A4586" s="196" t="s">
        <v>3646</v>
      </c>
      <c r="B4586" s="196" t="s">
        <v>968</v>
      </c>
      <c r="C4586" s="198">
        <v>0</v>
      </c>
      <c r="D4586" s="198">
        <v>0</v>
      </c>
    </row>
    <row r="4587" spans="1:4" hidden="1" outlineLevel="3" x14ac:dyDescent="0.25">
      <c r="A4587" s="196" t="s">
        <v>3647</v>
      </c>
      <c r="B4587" s="196" t="s">
        <v>972</v>
      </c>
      <c r="C4587" s="197">
        <v>0</v>
      </c>
      <c r="D4587" s="197">
        <v>10</v>
      </c>
    </row>
    <row r="4588" spans="1:4" hidden="1" outlineLevel="3" x14ac:dyDescent="0.25">
      <c r="A4588" s="196" t="s">
        <v>3648</v>
      </c>
      <c r="B4588" s="196" t="s">
        <v>3504</v>
      </c>
      <c r="C4588" s="198">
        <v>0</v>
      </c>
      <c r="D4588" s="198">
        <v>0</v>
      </c>
    </row>
    <row r="4589" spans="1:4" hidden="1" outlineLevel="3" x14ac:dyDescent="0.25">
      <c r="A4589" s="196" t="s">
        <v>7403</v>
      </c>
      <c r="B4589" s="196" t="s">
        <v>978</v>
      </c>
      <c r="C4589" s="198">
        <v>0</v>
      </c>
      <c r="D4589" s="198">
        <v>0</v>
      </c>
    </row>
    <row r="4590" spans="1:4" hidden="1" outlineLevel="3" x14ac:dyDescent="0.25">
      <c r="A4590" s="196" t="s">
        <v>7404</v>
      </c>
      <c r="B4590" s="196" t="s">
        <v>982</v>
      </c>
      <c r="C4590" s="198">
        <v>0</v>
      </c>
      <c r="D4590" s="198">
        <v>0</v>
      </c>
    </row>
    <row r="4591" spans="1:4" hidden="1" outlineLevel="3" x14ac:dyDescent="0.25">
      <c r="A4591" s="196" t="s">
        <v>7405</v>
      </c>
      <c r="B4591" s="196" t="s">
        <v>2798</v>
      </c>
      <c r="C4591" s="198">
        <v>0</v>
      </c>
      <c r="D4591" s="198">
        <v>0</v>
      </c>
    </row>
    <row r="4592" spans="1:4" hidden="1" outlineLevel="3" x14ac:dyDescent="0.25">
      <c r="A4592" s="196" t="s">
        <v>7406</v>
      </c>
      <c r="B4592" s="196" t="s">
        <v>986</v>
      </c>
      <c r="C4592" s="198">
        <v>0</v>
      </c>
      <c r="D4592" s="198">
        <v>0</v>
      </c>
    </row>
    <row r="4593" spans="1:4" hidden="1" outlineLevel="3" x14ac:dyDescent="0.25">
      <c r="A4593" s="196" t="s">
        <v>7407</v>
      </c>
      <c r="B4593" s="196" t="s">
        <v>996</v>
      </c>
      <c r="C4593" s="198">
        <v>0</v>
      </c>
      <c r="D4593" s="198">
        <v>0</v>
      </c>
    </row>
    <row r="4594" spans="1:4" hidden="1" outlineLevel="3" x14ac:dyDescent="0.25">
      <c r="A4594" s="196" t="s">
        <v>3649</v>
      </c>
      <c r="B4594" s="196" t="s">
        <v>1000</v>
      </c>
      <c r="C4594" s="198">
        <v>0</v>
      </c>
      <c r="D4594" s="198">
        <v>0</v>
      </c>
    </row>
    <row r="4595" spans="1:4" hidden="1" outlineLevel="3" x14ac:dyDescent="0.25">
      <c r="A4595" s="196" t="s">
        <v>3650</v>
      </c>
      <c r="B4595" s="196" t="s">
        <v>1002</v>
      </c>
      <c r="C4595" s="198">
        <v>0</v>
      </c>
      <c r="D4595" s="198">
        <v>0</v>
      </c>
    </row>
    <row r="4596" spans="1:4" hidden="1" outlineLevel="3" x14ac:dyDescent="0.25">
      <c r="A4596" s="196" t="s">
        <v>7408</v>
      </c>
      <c r="B4596" s="196" t="s">
        <v>4173</v>
      </c>
      <c r="C4596" s="198">
        <v>0</v>
      </c>
      <c r="D4596" s="198">
        <v>0</v>
      </c>
    </row>
    <row r="4597" spans="1:4" hidden="1" outlineLevel="3" x14ac:dyDescent="0.25">
      <c r="A4597" s="196" t="s">
        <v>3651</v>
      </c>
      <c r="B4597" s="196" t="s">
        <v>3506</v>
      </c>
      <c r="C4597" s="197">
        <v>0</v>
      </c>
      <c r="D4597" s="197">
        <v>1646.25</v>
      </c>
    </row>
    <row r="4598" spans="1:4" hidden="1" outlineLevel="3" x14ac:dyDescent="0.25">
      <c r="A4598" s="196" t="s">
        <v>7409</v>
      </c>
      <c r="B4598" s="196" t="s">
        <v>7189</v>
      </c>
      <c r="C4598" s="198">
        <v>0</v>
      </c>
      <c r="D4598" s="198">
        <v>0</v>
      </c>
    </row>
    <row r="4599" spans="1:4" hidden="1" outlineLevel="3" x14ac:dyDescent="0.25">
      <c r="A4599" s="196" t="s">
        <v>7410</v>
      </c>
      <c r="B4599" s="196" t="s">
        <v>7191</v>
      </c>
      <c r="C4599" s="198">
        <v>0</v>
      </c>
      <c r="D4599" s="198">
        <v>0</v>
      </c>
    </row>
    <row r="4600" spans="1:4" hidden="1" outlineLevel="3" x14ac:dyDescent="0.25">
      <c r="A4600" s="196" t="s">
        <v>7411</v>
      </c>
      <c r="B4600" s="196" t="s">
        <v>7193</v>
      </c>
      <c r="C4600" s="198">
        <v>0</v>
      </c>
      <c r="D4600" s="198">
        <v>0</v>
      </c>
    </row>
    <row r="4601" spans="1:4" hidden="1" outlineLevel="3" x14ac:dyDescent="0.25">
      <c r="A4601" s="196" t="s">
        <v>7412</v>
      </c>
      <c r="B4601" s="196" t="s">
        <v>1006</v>
      </c>
      <c r="C4601" s="198">
        <v>0</v>
      </c>
      <c r="D4601" s="198">
        <v>0</v>
      </c>
    </row>
    <row r="4602" spans="1:4" hidden="1" outlineLevel="3" x14ac:dyDescent="0.25">
      <c r="A4602" s="196" t="s">
        <v>3652</v>
      </c>
      <c r="B4602" s="196" t="s">
        <v>1008</v>
      </c>
      <c r="C4602" s="197">
        <v>0</v>
      </c>
      <c r="D4602" s="197">
        <v>50</v>
      </c>
    </row>
    <row r="4603" spans="1:4" hidden="1" outlineLevel="3" x14ac:dyDescent="0.25">
      <c r="A4603" s="196" t="s">
        <v>3653</v>
      </c>
      <c r="B4603" s="196" t="s">
        <v>1012</v>
      </c>
      <c r="C4603" s="198">
        <v>0</v>
      </c>
      <c r="D4603" s="198">
        <v>0</v>
      </c>
    </row>
    <row r="4604" spans="1:4" hidden="1" outlineLevel="3" x14ac:dyDescent="0.25">
      <c r="A4604" s="196" t="s">
        <v>3654</v>
      </c>
      <c r="B4604" s="196" t="s">
        <v>1014</v>
      </c>
      <c r="C4604" s="198">
        <v>0</v>
      </c>
      <c r="D4604" s="198">
        <v>0</v>
      </c>
    </row>
    <row r="4605" spans="1:4" hidden="1" outlineLevel="3" x14ac:dyDescent="0.25">
      <c r="A4605" s="196" t="s">
        <v>3655</v>
      </c>
      <c r="B4605" s="196" t="s">
        <v>1018</v>
      </c>
      <c r="C4605" s="198">
        <v>0</v>
      </c>
      <c r="D4605" s="198">
        <v>0</v>
      </c>
    </row>
    <row r="4606" spans="1:4" hidden="1" outlineLevel="3" x14ac:dyDescent="0.25">
      <c r="A4606" s="196" t="s">
        <v>3656</v>
      </c>
      <c r="B4606" s="196" t="s">
        <v>1028</v>
      </c>
      <c r="C4606" s="197">
        <v>0</v>
      </c>
      <c r="D4606" s="197">
        <v>888.14</v>
      </c>
    </row>
    <row r="4607" spans="1:4" hidden="1" outlineLevel="3" x14ac:dyDescent="0.25">
      <c r="A4607" s="196" t="s">
        <v>7413</v>
      </c>
      <c r="B4607" s="196" t="s">
        <v>1034</v>
      </c>
      <c r="C4607" s="197">
        <v>0</v>
      </c>
      <c r="D4607" s="197">
        <v>5</v>
      </c>
    </row>
    <row r="4608" spans="1:4" hidden="1" outlineLevel="3" x14ac:dyDescent="0.25">
      <c r="A4608" s="196" t="s">
        <v>3657</v>
      </c>
      <c r="B4608" s="196" t="s">
        <v>1036</v>
      </c>
      <c r="C4608" s="198">
        <v>0</v>
      </c>
      <c r="D4608" s="198">
        <v>0</v>
      </c>
    </row>
    <row r="4609" spans="1:4" hidden="1" outlineLevel="3" x14ac:dyDescent="0.25">
      <c r="A4609" s="196" t="s">
        <v>7414</v>
      </c>
      <c r="B4609" s="196" t="s">
        <v>4190</v>
      </c>
      <c r="C4609" s="198">
        <v>0</v>
      </c>
      <c r="D4609" s="198">
        <v>0</v>
      </c>
    </row>
    <row r="4610" spans="1:4" hidden="1" outlineLevel="3" x14ac:dyDescent="0.25">
      <c r="A4610" s="196" t="s">
        <v>3658</v>
      </c>
      <c r="B4610" s="196" t="s">
        <v>1040</v>
      </c>
      <c r="C4610" s="198">
        <v>0</v>
      </c>
      <c r="D4610" s="198">
        <v>0</v>
      </c>
    </row>
    <row r="4611" spans="1:4" hidden="1" outlineLevel="3" x14ac:dyDescent="0.25">
      <c r="A4611" s="196" t="s">
        <v>7415</v>
      </c>
      <c r="B4611" s="196" t="s">
        <v>1042</v>
      </c>
      <c r="C4611" s="197">
        <v>0</v>
      </c>
      <c r="D4611" s="197">
        <v>5</v>
      </c>
    </row>
    <row r="4612" spans="1:4" hidden="1" outlineLevel="3" x14ac:dyDescent="0.25">
      <c r="A4612" s="196" t="s">
        <v>7416</v>
      </c>
      <c r="B4612" s="196" t="s">
        <v>7200</v>
      </c>
      <c r="C4612" s="198">
        <v>0</v>
      </c>
      <c r="D4612" s="198">
        <v>0</v>
      </c>
    </row>
    <row r="4613" spans="1:4" hidden="1" outlineLevel="3" x14ac:dyDescent="0.25">
      <c r="A4613" s="196" t="s">
        <v>7417</v>
      </c>
      <c r="B4613" s="196" t="s">
        <v>4213</v>
      </c>
      <c r="C4613" s="198">
        <v>0</v>
      </c>
      <c r="D4613" s="198">
        <v>0</v>
      </c>
    </row>
    <row r="4614" spans="1:4" hidden="1" outlineLevel="3" x14ac:dyDescent="0.25">
      <c r="A4614" s="196" t="s">
        <v>3659</v>
      </c>
      <c r="B4614" s="196" t="s">
        <v>1052</v>
      </c>
      <c r="C4614" s="198">
        <v>0</v>
      </c>
      <c r="D4614" s="198">
        <v>0</v>
      </c>
    </row>
    <row r="4615" spans="1:4" hidden="1" outlineLevel="3" x14ac:dyDescent="0.25">
      <c r="A4615" s="196" t="s">
        <v>3660</v>
      </c>
      <c r="B4615" s="196" t="s">
        <v>1056</v>
      </c>
      <c r="C4615" s="198">
        <v>0</v>
      </c>
      <c r="D4615" s="198">
        <v>0</v>
      </c>
    </row>
    <row r="4616" spans="1:4" hidden="1" outlineLevel="3" x14ac:dyDescent="0.25">
      <c r="A4616" s="196" t="s">
        <v>3661</v>
      </c>
      <c r="B4616" s="196" t="s">
        <v>1060</v>
      </c>
      <c r="C4616" s="198">
        <v>0</v>
      </c>
      <c r="D4616" s="198">
        <v>0</v>
      </c>
    </row>
    <row r="4617" spans="1:4" hidden="1" outlineLevel="3" x14ac:dyDescent="0.25">
      <c r="A4617" s="196" t="s">
        <v>7418</v>
      </c>
      <c r="B4617" s="196" t="s">
        <v>4215</v>
      </c>
      <c r="C4617" s="198">
        <v>0</v>
      </c>
      <c r="D4617" s="198">
        <v>0</v>
      </c>
    </row>
    <row r="4618" spans="1:4" hidden="1" outlineLevel="3" x14ac:dyDescent="0.25">
      <c r="A4618" s="196" t="s">
        <v>3662</v>
      </c>
      <c r="B4618" s="196" t="s">
        <v>1062</v>
      </c>
      <c r="C4618" s="197">
        <v>0</v>
      </c>
      <c r="D4618" s="197">
        <v>100</v>
      </c>
    </row>
    <row r="4619" spans="1:4" hidden="1" outlineLevel="3" x14ac:dyDescent="0.25">
      <c r="A4619" s="196" t="s">
        <v>7419</v>
      </c>
      <c r="B4619" s="196" t="s">
        <v>1064</v>
      </c>
      <c r="C4619" s="197">
        <v>0</v>
      </c>
      <c r="D4619" s="197">
        <v>150</v>
      </c>
    </row>
    <row r="4620" spans="1:4" hidden="1" outlineLevel="3" x14ac:dyDescent="0.25">
      <c r="A4620" s="196" t="s">
        <v>7420</v>
      </c>
      <c r="B4620" s="196" t="s">
        <v>1797</v>
      </c>
      <c r="C4620" s="197">
        <v>0</v>
      </c>
      <c r="D4620" s="197">
        <v>5</v>
      </c>
    </row>
    <row r="4621" spans="1:4" hidden="1" outlineLevel="3" x14ac:dyDescent="0.25">
      <c r="A4621" s="196" t="s">
        <v>7421</v>
      </c>
      <c r="B4621" s="196" t="s">
        <v>1070</v>
      </c>
      <c r="C4621" s="198">
        <v>0</v>
      </c>
      <c r="D4621" s="198">
        <v>0</v>
      </c>
    </row>
    <row r="4622" spans="1:4" hidden="1" outlineLevel="3" x14ac:dyDescent="0.25">
      <c r="A4622" s="196" t="s">
        <v>3663</v>
      </c>
      <c r="B4622" s="196" t="s">
        <v>1074</v>
      </c>
      <c r="C4622" s="197">
        <v>0</v>
      </c>
      <c r="D4622" s="197">
        <v>1459.24</v>
      </c>
    </row>
    <row r="4623" spans="1:4" hidden="1" outlineLevel="3" x14ac:dyDescent="0.25">
      <c r="A4623" s="196" t="s">
        <v>7422</v>
      </c>
      <c r="B4623" s="196" t="s">
        <v>1078</v>
      </c>
      <c r="C4623" s="198">
        <v>0</v>
      </c>
      <c r="D4623" s="198">
        <v>0</v>
      </c>
    </row>
    <row r="4624" spans="1:4" hidden="1" outlineLevel="3" x14ac:dyDescent="0.25">
      <c r="A4624" s="196" t="s">
        <v>3664</v>
      </c>
      <c r="B4624" s="196" t="s">
        <v>1080</v>
      </c>
      <c r="C4624" s="197">
        <v>0</v>
      </c>
      <c r="D4624" s="197">
        <v>3287</v>
      </c>
    </row>
    <row r="4625" spans="1:4" hidden="1" outlineLevel="3" x14ac:dyDescent="0.25">
      <c r="A4625" s="196" t="s">
        <v>7423</v>
      </c>
      <c r="B4625" s="196" t="s">
        <v>4228</v>
      </c>
      <c r="C4625" s="198">
        <v>0</v>
      </c>
      <c r="D4625" s="198">
        <v>0</v>
      </c>
    </row>
    <row r="4626" spans="1:4" hidden="1" outlineLevel="3" x14ac:dyDescent="0.25">
      <c r="A4626" s="196" t="s">
        <v>3665</v>
      </c>
      <c r="B4626" s="196" t="s">
        <v>1086</v>
      </c>
      <c r="C4626" s="197">
        <v>0</v>
      </c>
      <c r="D4626" s="197">
        <v>280</v>
      </c>
    </row>
    <row r="4627" spans="1:4" hidden="1" outlineLevel="3" x14ac:dyDescent="0.25">
      <c r="A4627" s="196" t="s">
        <v>3666</v>
      </c>
      <c r="B4627" s="196" t="s">
        <v>1090</v>
      </c>
      <c r="C4627" s="198">
        <v>0</v>
      </c>
      <c r="D4627" s="198">
        <v>0</v>
      </c>
    </row>
    <row r="4628" spans="1:4" hidden="1" outlineLevel="3" x14ac:dyDescent="0.25">
      <c r="A4628" s="196" t="s">
        <v>7424</v>
      </c>
      <c r="B4628" s="196" t="s">
        <v>1094</v>
      </c>
      <c r="C4628" s="198">
        <v>0</v>
      </c>
      <c r="D4628" s="198">
        <v>0</v>
      </c>
    </row>
    <row r="4629" spans="1:4" hidden="1" outlineLevel="3" x14ac:dyDescent="0.25">
      <c r="A4629" s="196" t="s">
        <v>3667</v>
      </c>
      <c r="B4629" s="196" t="s">
        <v>1096</v>
      </c>
      <c r="C4629" s="198">
        <v>0</v>
      </c>
      <c r="D4629" s="198">
        <v>0</v>
      </c>
    </row>
    <row r="4630" spans="1:4" hidden="1" outlineLevel="3" x14ac:dyDescent="0.25">
      <c r="A4630" s="196" t="s">
        <v>7425</v>
      </c>
      <c r="B4630" s="196" t="s">
        <v>1100</v>
      </c>
      <c r="C4630" s="197">
        <v>0</v>
      </c>
      <c r="D4630" s="197">
        <v>5</v>
      </c>
    </row>
    <row r="4631" spans="1:4" hidden="1" outlineLevel="3" x14ac:dyDescent="0.25">
      <c r="A4631" s="196" t="s">
        <v>3668</v>
      </c>
      <c r="B4631" s="196" t="s">
        <v>1106</v>
      </c>
      <c r="C4631" s="197">
        <v>0</v>
      </c>
      <c r="D4631" s="197">
        <v>5</v>
      </c>
    </row>
    <row r="4632" spans="1:4" hidden="1" outlineLevel="3" x14ac:dyDescent="0.25">
      <c r="A4632" s="196" t="s">
        <v>3669</v>
      </c>
      <c r="B4632" s="196" t="s">
        <v>2478</v>
      </c>
      <c r="C4632" s="197">
        <v>0</v>
      </c>
      <c r="D4632" s="197">
        <v>20</v>
      </c>
    </row>
    <row r="4633" spans="1:4" hidden="1" outlineLevel="3" x14ac:dyDescent="0.25">
      <c r="A4633" s="196" t="s">
        <v>3670</v>
      </c>
      <c r="B4633" s="196" t="s">
        <v>2480</v>
      </c>
      <c r="C4633" s="197">
        <v>0</v>
      </c>
      <c r="D4633" s="197">
        <v>185</v>
      </c>
    </row>
    <row r="4634" spans="1:4" hidden="1" outlineLevel="3" x14ac:dyDescent="0.25">
      <c r="A4634" s="196" t="s">
        <v>3671</v>
      </c>
      <c r="B4634" s="196" t="s">
        <v>3513</v>
      </c>
      <c r="C4634" s="198">
        <v>0</v>
      </c>
      <c r="D4634" s="198">
        <v>0</v>
      </c>
    </row>
    <row r="4635" spans="1:4" hidden="1" outlineLevel="3" x14ac:dyDescent="0.25">
      <c r="A4635" s="196" t="s">
        <v>3672</v>
      </c>
      <c r="B4635" s="196" t="s">
        <v>1116</v>
      </c>
      <c r="C4635" s="197">
        <v>0</v>
      </c>
      <c r="D4635" s="197">
        <v>180</v>
      </c>
    </row>
    <row r="4636" spans="1:4" hidden="1" outlineLevel="3" x14ac:dyDescent="0.25">
      <c r="A4636" s="196" t="s">
        <v>3673</v>
      </c>
      <c r="B4636" s="196" t="s">
        <v>1118</v>
      </c>
      <c r="C4636" s="197">
        <v>0</v>
      </c>
      <c r="D4636" s="197">
        <v>180</v>
      </c>
    </row>
    <row r="4637" spans="1:4" hidden="1" outlineLevel="3" x14ac:dyDescent="0.25">
      <c r="A4637" s="196" t="s">
        <v>3674</v>
      </c>
      <c r="B4637" s="196" t="s">
        <v>1120</v>
      </c>
      <c r="C4637" s="197">
        <v>0</v>
      </c>
      <c r="D4637" s="197">
        <v>15</v>
      </c>
    </row>
    <row r="4638" spans="1:4" hidden="1" outlineLevel="3" x14ac:dyDescent="0.25">
      <c r="A4638" s="196" t="s">
        <v>7426</v>
      </c>
      <c r="B4638" s="196" t="s">
        <v>7205</v>
      </c>
      <c r="C4638" s="198">
        <v>0</v>
      </c>
      <c r="D4638" s="198">
        <v>0</v>
      </c>
    </row>
    <row r="4639" spans="1:4" hidden="1" outlineLevel="3" x14ac:dyDescent="0.25">
      <c r="A4639" s="196" t="s">
        <v>7427</v>
      </c>
      <c r="B4639" s="196" t="s">
        <v>2815</v>
      </c>
      <c r="C4639" s="198">
        <v>0</v>
      </c>
      <c r="D4639" s="198">
        <v>0</v>
      </c>
    </row>
    <row r="4640" spans="1:4" hidden="1" outlineLevel="3" x14ac:dyDescent="0.25">
      <c r="A4640" s="196" t="s">
        <v>7428</v>
      </c>
      <c r="B4640" s="196" t="s">
        <v>4235</v>
      </c>
      <c r="C4640" s="198">
        <v>0</v>
      </c>
      <c r="D4640" s="198">
        <v>0</v>
      </c>
    </row>
    <row r="4641" spans="1:4" hidden="1" outlineLevel="3" x14ac:dyDescent="0.25">
      <c r="A4641" s="196" t="s">
        <v>7429</v>
      </c>
      <c r="B4641" s="196" t="s">
        <v>1130</v>
      </c>
      <c r="C4641" s="197">
        <v>0</v>
      </c>
      <c r="D4641" s="197">
        <v>60</v>
      </c>
    </row>
    <row r="4642" spans="1:4" hidden="1" outlineLevel="3" x14ac:dyDescent="0.25">
      <c r="A4642" s="196" t="s">
        <v>7430</v>
      </c>
      <c r="B4642" s="196" t="s">
        <v>1132</v>
      </c>
      <c r="C4642" s="198">
        <v>0</v>
      </c>
      <c r="D4642" s="198">
        <v>0</v>
      </c>
    </row>
    <row r="4643" spans="1:4" hidden="1" outlineLevel="3" x14ac:dyDescent="0.25">
      <c r="A4643" s="196" t="s">
        <v>7431</v>
      </c>
      <c r="B4643" s="196" t="s">
        <v>1134</v>
      </c>
      <c r="C4643" s="197">
        <v>0</v>
      </c>
      <c r="D4643" s="197">
        <v>5</v>
      </c>
    </row>
    <row r="4644" spans="1:4" hidden="1" outlineLevel="3" x14ac:dyDescent="0.25">
      <c r="A4644" s="196" t="s">
        <v>7432</v>
      </c>
      <c r="B4644" s="196" t="s">
        <v>1140</v>
      </c>
      <c r="C4644" s="197">
        <v>0</v>
      </c>
      <c r="D4644" s="197">
        <v>250</v>
      </c>
    </row>
    <row r="4645" spans="1:4" hidden="1" outlineLevel="3" x14ac:dyDescent="0.25">
      <c r="A4645" s="196" t="s">
        <v>7433</v>
      </c>
      <c r="B4645" s="196" t="s">
        <v>1144</v>
      </c>
      <c r="C4645" s="197">
        <v>0</v>
      </c>
      <c r="D4645" s="197">
        <v>290</v>
      </c>
    </row>
    <row r="4646" spans="1:4" hidden="1" outlineLevel="3" x14ac:dyDescent="0.25">
      <c r="A4646" s="196" t="s">
        <v>3675</v>
      </c>
      <c r="B4646" s="196" t="s">
        <v>1146</v>
      </c>
      <c r="C4646" s="197">
        <v>0</v>
      </c>
      <c r="D4646" s="197">
        <v>20</v>
      </c>
    </row>
    <row r="4647" spans="1:4" hidden="1" outlineLevel="3" x14ac:dyDescent="0.25">
      <c r="A4647" s="196" t="s">
        <v>3676</v>
      </c>
      <c r="B4647" s="196" t="s">
        <v>2821</v>
      </c>
      <c r="C4647" s="197">
        <v>0</v>
      </c>
      <c r="D4647" s="197">
        <v>50</v>
      </c>
    </row>
    <row r="4648" spans="1:4" hidden="1" outlineLevel="3" x14ac:dyDescent="0.25">
      <c r="A4648" s="196" t="s">
        <v>3677</v>
      </c>
      <c r="B4648" s="196" t="s">
        <v>1150</v>
      </c>
      <c r="C4648" s="197">
        <v>0</v>
      </c>
      <c r="D4648" s="197">
        <v>15</v>
      </c>
    </row>
    <row r="4649" spans="1:4" hidden="1" outlineLevel="3" x14ac:dyDescent="0.25">
      <c r="A4649" s="196" t="s">
        <v>3678</v>
      </c>
      <c r="B4649" s="196" t="s">
        <v>1152</v>
      </c>
      <c r="C4649" s="198">
        <v>0</v>
      </c>
      <c r="D4649" s="198">
        <v>0</v>
      </c>
    </row>
    <row r="4650" spans="1:4" hidden="1" outlineLevel="3" x14ac:dyDescent="0.25">
      <c r="A4650" s="196" t="s">
        <v>3679</v>
      </c>
      <c r="B4650" s="196" t="s">
        <v>1154</v>
      </c>
      <c r="C4650" s="198">
        <v>0</v>
      </c>
      <c r="D4650" s="198">
        <v>0</v>
      </c>
    </row>
    <row r="4651" spans="1:4" hidden="1" outlineLevel="3" x14ac:dyDescent="0.25">
      <c r="A4651" s="196" t="s">
        <v>3680</v>
      </c>
      <c r="B4651" s="196" t="s">
        <v>1164</v>
      </c>
      <c r="C4651" s="197">
        <v>0</v>
      </c>
      <c r="D4651" s="197">
        <v>185</v>
      </c>
    </row>
    <row r="4652" spans="1:4" hidden="1" outlineLevel="3" x14ac:dyDescent="0.25">
      <c r="A4652" s="196" t="s">
        <v>3681</v>
      </c>
      <c r="B4652" s="196" t="s">
        <v>1166</v>
      </c>
      <c r="C4652" s="198">
        <v>0</v>
      </c>
      <c r="D4652" s="198">
        <v>0</v>
      </c>
    </row>
    <row r="4653" spans="1:4" hidden="1" outlineLevel="2" x14ac:dyDescent="0.25">
      <c r="A4653" s="196" t="s">
        <v>3682</v>
      </c>
      <c r="B4653" s="196" t="s">
        <v>2372</v>
      </c>
      <c r="C4653" s="197">
        <v>0</v>
      </c>
      <c r="D4653" s="197">
        <v>5169.0600000000004</v>
      </c>
    </row>
    <row r="4654" spans="1:4" hidden="1" outlineLevel="3" x14ac:dyDescent="0.25">
      <c r="A4654" s="196" t="s">
        <v>7434</v>
      </c>
      <c r="B4654" s="196" t="s">
        <v>5433</v>
      </c>
      <c r="C4654" s="197">
        <v>0</v>
      </c>
      <c r="D4654" s="197">
        <v>10</v>
      </c>
    </row>
    <row r="4655" spans="1:4" hidden="1" outlineLevel="3" x14ac:dyDescent="0.25">
      <c r="A4655" s="196" t="s">
        <v>3683</v>
      </c>
      <c r="B4655" s="196" t="s">
        <v>1440</v>
      </c>
      <c r="C4655" s="198">
        <v>0</v>
      </c>
      <c r="D4655" s="198">
        <v>0</v>
      </c>
    </row>
    <row r="4656" spans="1:4" hidden="1" outlineLevel="3" x14ac:dyDescent="0.25">
      <c r="A4656" s="196" t="s">
        <v>7435</v>
      </c>
      <c r="B4656" s="196" t="s">
        <v>5437</v>
      </c>
      <c r="C4656" s="197">
        <v>0</v>
      </c>
      <c r="D4656" s="197">
        <v>5</v>
      </c>
    </row>
    <row r="4657" spans="1:4" hidden="1" outlineLevel="3" x14ac:dyDescent="0.25">
      <c r="A4657" s="196" t="s">
        <v>7436</v>
      </c>
      <c r="B4657" s="196" t="s">
        <v>2666</v>
      </c>
      <c r="C4657" s="197">
        <v>0</v>
      </c>
      <c r="D4657" s="197">
        <v>4569.0600000000004</v>
      </c>
    </row>
    <row r="4658" spans="1:4" hidden="1" outlineLevel="3" x14ac:dyDescent="0.25">
      <c r="A4658" s="196" t="s">
        <v>7437</v>
      </c>
      <c r="B4658" s="196" t="s">
        <v>2516</v>
      </c>
      <c r="C4658" s="197">
        <v>0</v>
      </c>
      <c r="D4658" s="197">
        <v>10</v>
      </c>
    </row>
    <row r="4659" spans="1:4" hidden="1" outlineLevel="3" x14ac:dyDescent="0.25">
      <c r="A4659" s="196" t="s">
        <v>7438</v>
      </c>
      <c r="B4659" s="196" t="s">
        <v>5441</v>
      </c>
      <c r="C4659" s="197">
        <v>0</v>
      </c>
      <c r="D4659" s="197">
        <v>20</v>
      </c>
    </row>
    <row r="4660" spans="1:4" hidden="1" outlineLevel="3" x14ac:dyDescent="0.25">
      <c r="A4660" s="196" t="s">
        <v>7439</v>
      </c>
      <c r="B4660" s="196" t="s">
        <v>2029</v>
      </c>
      <c r="C4660" s="197">
        <v>0</v>
      </c>
      <c r="D4660" s="197">
        <v>10</v>
      </c>
    </row>
    <row r="4661" spans="1:4" hidden="1" outlineLevel="3" x14ac:dyDescent="0.25">
      <c r="A4661" s="196" t="s">
        <v>7440</v>
      </c>
      <c r="B4661" s="196" t="s">
        <v>3104</v>
      </c>
      <c r="C4661" s="197">
        <v>0</v>
      </c>
      <c r="D4661" s="197">
        <v>55</v>
      </c>
    </row>
    <row r="4662" spans="1:4" hidden="1" outlineLevel="3" x14ac:dyDescent="0.25">
      <c r="A4662" s="196" t="s">
        <v>7441</v>
      </c>
      <c r="B4662" s="196" t="s">
        <v>2034</v>
      </c>
      <c r="C4662" s="197">
        <v>0</v>
      </c>
      <c r="D4662" s="197">
        <v>115</v>
      </c>
    </row>
    <row r="4663" spans="1:4" hidden="1" outlineLevel="3" x14ac:dyDescent="0.25">
      <c r="A4663" s="196" t="s">
        <v>7442</v>
      </c>
      <c r="B4663" s="196" t="s">
        <v>2397</v>
      </c>
      <c r="C4663" s="197">
        <v>0</v>
      </c>
      <c r="D4663" s="197">
        <v>5</v>
      </c>
    </row>
    <row r="4664" spans="1:4" hidden="1" outlineLevel="3" x14ac:dyDescent="0.25">
      <c r="A4664" s="196" t="s">
        <v>7443</v>
      </c>
      <c r="B4664" s="196" t="s">
        <v>2400</v>
      </c>
      <c r="C4664" s="197">
        <v>0</v>
      </c>
      <c r="D4664" s="197">
        <v>5</v>
      </c>
    </row>
    <row r="4665" spans="1:4" hidden="1" outlineLevel="3" x14ac:dyDescent="0.25">
      <c r="A4665" s="196" t="s">
        <v>7444</v>
      </c>
      <c r="B4665" s="196" t="s">
        <v>1781</v>
      </c>
      <c r="C4665" s="197">
        <v>0</v>
      </c>
      <c r="D4665" s="197">
        <v>170</v>
      </c>
    </row>
    <row r="4666" spans="1:4" hidden="1" outlineLevel="3" x14ac:dyDescent="0.25">
      <c r="A4666" s="196" t="s">
        <v>7445</v>
      </c>
      <c r="B4666" s="196" t="s">
        <v>5457</v>
      </c>
      <c r="C4666" s="197">
        <v>0</v>
      </c>
      <c r="D4666" s="197">
        <v>5</v>
      </c>
    </row>
    <row r="4667" spans="1:4" hidden="1" outlineLevel="3" x14ac:dyDescent="0.25">
      <c r="A4667" s="196" t="s">
        <v>7446</v>
      </c>
      <c r="B4667" s="196" t="s">
        <v>2407</v>
      </c>
      <c r="C4667" s="197">
        <v>0</v>
      </c>
      <c r="D4667" s="197">
        <v>5</v>
      </c>
    </row>
    <row r="4668" spans="1:4" hidden="1" outlineLevel="3" x14ac:dyDescent="0.25">
      <c r="A4668" s="196" t="s">
        <v>7447</v>
      </c>
      <c r="B4668" s="196" t="s">
        <v>1120</v>
      </c>
      <c r="C4668" s="197">
        <v>0</v>
      </c>
      <c r="D4668" s="197">
        <v>115</v>
      </c>
    </row>
    <row r="4669" spans="1:4" hidden="1" outlineLevel="3" x14ac:dyDescent="0.25">
      <c r="A4669" s="196" t="s">
        <v>7448</v>
      </c>
      <c r="B4669" s="196" t="s">
        <v>1146</v>
      </c>
      <c r="C4669" s="197">
        <v>0</v>
      </c>
      <c r="D4669" s="197">
        <v>65</v>
      </c>
    </row>
    <row r="4670" spans="1:4" hidden="1" outlineLevel="3" x14ac:dyDescent="0.25">
      <c r="A4670" s="196" t="s">
        <v>7449</v>
      </c>
      <c r="B4670" s="196" t="s">
        <v>2071</v>
      </c>
      <c r="C4670" s="197">
        <v>0</v>
      </c>
      <c r="D4670" s="197">
        <v>5</v>
      </c>
    </row>
    <row r="4671" spans="1:4" hidden="1" outlineLevel="2" x14ac:dyDescent="0.25">
      <c r="A4671" s="196" t="s">
        <v>7450</v>
      </c>
      <c r="B4671" s="196" t="s">
        <v>5474</v>
      </c>
      <c r="C4671" s="198">
        <v>0</v>
      </c>
      <c r="D4671" s="198">
        <v>0</v>
      </c>
    </row>
    <row r="4672" spans="1:4" hidden="1" outlineLevel="2" x14ac:dyDescent="0.25">
      <c r="A4672" s="196" t="s">
        <v>3684</v>
      </c>
      <c r="B4672" s="196" t="s">
        <v>7212</v>
      </c>
      <c r="C4672" s="197">
        <v>0</v>
      </c>
      <c r="D4672" s="197">
        <v>13089.6</v>
      </c>
    </row>
    <row r="4673" spans="1:4" hidden="1" outlineLevel="3" x14ac:dyDescent="0.25">
      <c r="A4673" s="196" t="s">
        <v>7451</v>
      </c>
      <c r="B4673" s="196" t="s">
        <v>1174</v>
      </c>
      <c r="C4673" s="198">
        <v>0</v>
      </c>
      <c r="D4673" s="198">
        <v>0</v>
      </c>
    </row>
    <row r="4674" spans="1:4" hidden="1" outlineLevel="3" x14ac:dyDescent="0.25">
      <c r="A4674" s="196" t="s">
        <v>7452</v>
      </c>
      <c r="B4674" s="196" t="s">
        <v>3518</v>
      </c>
      <c r="C4674" s="198">
        <v>0</v>
      </c>
      <c r="D4674" s="198">
        <v>0</v>
      </c>
    </row>
    <row r="4675" spans="1:4" hidden="1" outlineLevel="3" x14ac:dyDescent="0.25">
      <c r="A4675" s="196" t="s">
        <v>7453</v>
      </c>
      <c r="B4675" s="196" t="s">
        <v>4248</v>
      </c>
      <c r="C4675" s="197">
        <v>0</v>
      </c>
      <c r="D4675" s="197">
        <v>20</v>
      </c>
    </row>
    <row r="4676" spans="1:4" hidden="1" outlineLevel="3" x14ac:dyDescent="0.25">
      <c r="A4676" s="196" t="s">
        <v>7454</v>
      </c>
      <c r="B4676" s="196" t="s">
        <v>4252</v>
      </c>
      <c r="C4676" s="198">
        <v>0</v>
      </c>
      <c r="D4676" s="198">
        <v>0</v>
      </c>
    </row>
    <row r="4677" spans="1:4" hidden="1" outlineLevel="3" x14ac:dyDescent="0.25">
      <c r="A4677" s="196" t="s">
        <v>7455</v>
      </c>
      <c r="B4677" s="196" t="s">
        <v>1182</v>
      </c>
      <c r="C4677" s="198">
        <v>0</v>
      </c>
      <c r="D4677" s="198">
        <v>0</v>
      </c>
    </row>
    <row r="4678" spans="1:4" hidden="1" outlineLevel="3" x14ac:dyDescent="0.25">
      <c r="A4678" s="196" t="s">
        <v>7456</v>
      </c>
      <c r="B4678" s="196" t="s">
        <v>1186</v>
      </c>
      <c r="C4678" s="198">
        <v>0</v>
      </c>
      <c r="D4678" s="198">
        <v>0</v>
      </c>
    </row>
    <row r="4679" spans="1:4" hidden="1" outlineLevel="3" x14ac:dyDescent="0.25">
      <c r="A4679" s="196" t="s">
        <v>3685</v>
      </c>
      <c r="B4679" s="196" t="s">
        <v>3686</v>
      </c>
      <c r="C4679" s="197">
        <v>0</v>
      </c>
      <c r="D4679" s="197">
        <v>100</v>
      </c>
    </row>
    <row r="4680" spans="1:4" hidden="1" outlineLevel="3" x14ac:dyDescent="0.25">
      <c r="A4680" s="196" t="s">
        <v>7457</v>
      </c>
      <c r="B4680" s="196" t="s">
        <v>1194</v>
      </c>
      <c r="C4680" s="198">
        <v>0</v>
      </c>
      <c r="D4680" s="198">
        <v>0</v>
      </c>
    </row>
    <row r="4681" spans="1:4" hidden="1" outlineLevel="3" x14ac:dyDescent="0.25">
      <c r="A4681" s="196" t="s">
        <v>7458</v>
      </c>
      <c r="B4681" s="196" t="s">
        <v>1198</v>
      </c>
      <c r="C4681" s="197">
        <v>0</v>
      </c>
      <c r="D4681" s="197">
        <v>1635.2</v>
      </c>
    </row>
    <row r="4682" spans="1:4" hidden="1" outlineLevel="3" x14ac:dyDescent="0.25">
      <c r="A4682" s="196" t="s">
        <v>7459</v>
      </c>
      <c r="B4682" s="196" t="s">
        <v>1200</v>
      </c>
      <c r="C4682" s="198">
        <v>0</v>
      </c>
      <c r="D4682" s="198">
        <v>0</v>
      </c>
    </row>
    <row r="4683" spans="1:4" hidden="1" outlineLevel="3" x14ac:dyDescent="0.25">
      <c r="A4683" s="196" t="s">
        <v>3687</v>
      </c>
      <c r="B4683" s="196" t="s">
        <v>1202</v>
      </c>
      <c r="C4683" s="197">
        <v>0</v>
      </c>
      <c r="D4683" s="197">
        <v>50</v>
      </c>
    </row>
    <row r="4684" spans="1:4" hidden="1" outlineLevel="3" x14ac:dyDescent="0.25">
      <c r="A4684" s="196" t="s">
        <v>7460</v>
      </c>
      <c r="B4684" s="196" t="s">
        <v>4269</v>
      </c>
      <c r="C4684" s="198">
        <v>0</v>
      </c>
      <c r="D4684" s="198">
        <v>0</v>
      </c>
    </row>
    <row r="4685" spans="1:4" hidden="1" outlineLevel="3" x14ac:dyDescent="0.25">
      <c r="A4685" s="196" t="s">
        <v>3688</v>
      </c>
      <c r="B4685" s="196" t="s">
        <v>1212</v>
      </c>
      <c r="C4685" s="197">
        <v>0</v>
      </c>
      <c r="D4685" s="197">
        <v>180</v>
      </c>
    </row>
    <row r="4686" spans="1:4" hidden="1" outlineLevel="3" x14ac:dyDescent="0.25">
      <c r="A4686" s="196" t="s">
        <v>7461</v>
      </c>
      <c r="B4686" s="196" t="s">
        <v>4280</v>
      </c>
      <c r="C4686" s="198">
        <v>0</v>
      </c>
      <c r="D4686" s="198">
        <v>0</v>
      </c>
    </row>
    <row r="4687" spans="1:4" hidden="1" outlineLevel="3" x14ac:dyDescent="0.25">
      <c r="A4687" s="196" t="s">
        <v>3689</v>
      </c>
      <c r="B4687" s="196" t="s">
        <v>1214</v>
      </c>
      <c r="C4687" s="198">
        <v>0</v>
      </c>
      <c r="D4687" s="198">
        <v>0</v>
      </c>
    </row>
    <row r="4688" spans="1:4" hidden="1" outlineLevel="3" x14ac:dyDescent="0.25">
      <c r="A4688" s="196" t="s">
        <v>7462</v>
      </c>
      <c r="B4688" s="196" t="s">
        <v>7463</v>
      </c>
      <c r="C4688" s="198">
        <v>0</v>
      </c>
      <c r="D4688" s="198">
        <v>0</v>
      </c>
    </row>
    <row r="4689" spans="1:4" hidden="1" outlineLevel="3" x14ac:dyDescent="0.25">
      <c r="A4689" s="196" t="s">
        <v>7464</v>
      </c>
      <c r="B4689" s="196" t="s">
        <v>4284</v>
      </c>
      <c r="C4689" s="197">
        <v>0</v>
      </c>
      <c r="D4689" s="197">
        <v>75</v>
      </c>
    </row>
    <row r="4690" spans="1:4" hidden="1" outlineLevel="3" x14ac:dyDescent="0.25">
      <c r="A4690" s="196" t="s">
        <v>7465</v>
      </c>
      <c r="B4690" s="196" t="s">
        <v>4286</v>
      </c>
      <c r="C4690" s="197">
        <v>0</v>
      </c>
      <c r="D4690" s="197">
        <v>85</v>
      </c>
    </row>
    <row r="4691" spans="1:4" hidden="1" outlineLevel="3" x14ac:dyDescent="0.25">
      <c r="A4691" s="196" t="s">
        <v>3690</v>
      </c>
      <c r="B4691" s="196" t="s">
        <v>1220</v>
      </c>
      <c r="C4691" s="197">
        <v>0</v>
      </c>
      <c r="D4691" s="197">
        <v>180</v>
      </c>
    </row>
    <row r="4692" spans="1:4" hidden="1" outlineLevel="3" x14ac:dyDescent="0.25">
      <c r="A4692" s="196" t="s">
        <v>7466</v>
      </c>
      <c r="B4692" s="196" t="s">
        <v>2516</v>
      </c>
      <c r="C4692" s="198">
        <v>0</v>
      </c>
      <c r="D4692" s="198">
        <v>0</v>
      </c>
    </row>
    <row r="4693" spans="1:4" hidden="1" outlineLevel="3" x14ac:dyDescent="0.25">
      <c r="A4693" s="196" t="s">
        <v>3691</v>
      </c>
      <c r="B4693" s="196" t="s">
        <v>1226</v>
      </c>
      <c r="C4693" s="198">
        <v>0</v>
      </c>
      <c r="D4693" s="198">
        <v>0</v>
      </c>
    </row>
    <row r="4694" spans="1:4" hidden="1" outlineLevel="3" x14ac:dyDescent="0.25">
      <c r="A4694" s="196" t="s">
        <v>3692</v>
      </c>
      <c r="B4694" s="196" t="s">
        <v>1228</v>
      </c>
      <c r="C4694" s="198">
        <v>0</v>
      </c>
      <c r="D4694" s="198">
        <v>0</v>
      </c>
    </row>
    <row r="4695" spans="1:4" hidden="1" outlineLevel="3" x14ac:dyDescent="0.25">
      <c r="A4695" s="196" t="s">
        <v>7467</v>
      </c>
      <c r="B4695" s="196" t="s">
        <v>1230</v>
      </c>
      <c r="C4695" s="197">
        <v>0</v>
      </c>
      <c r="D4695" s="197">
        <v>5</v>
      </c>
    </row>
    <row r="4696" spans="1:4" hidden="1" outlineLevel="3" x14ac:dyDescent="0.25">
      <c r="A4696" s="196" t="s">
        <v>7468</v>
      </c>
      <c r="B4696" s="196" t="s">
        <v>7318</v>
      </c>
      <c r="C4696" s="198">
        <v>0</v>
      </c>
      <c r="D4696" s="198">
        <v>0</v>
      </c>
    </row>
    <row r="4697" spans="1:4" hidden="1" outlineLevel="3" x14ac:dyDescent="0.25">
      <c r="A4697" s="196" t="s">
        <v>7469</v>
      </c>
      <c r="B4697" s="196" t="s">
        <v>1236</v>
      </c>
      <c r="C4697" s="197">
        <v>0</v>
      </c>
      <c r="D4697" s="197">
        <v>5</v>
      </c>
    </row>
    <row r="4698" spans="1:4" hidden="1" outlineLevel="3" x14ac:dyDescent="0.25">
      <c r="A4698" s="196" t="s">
        <v>7470</v>
      </c>
      <c r="B4698" s="196" t="s">
        <v>4298</v>
      </c>
      <c r="C4698" s="198">
        <v>0</v>
      </c>
      <c r="D4698" s="198">
        <v>0</v>
      </c>
    </row>
    <row r="4699" spans="1:4" hidden="1" outlineLevel="3" x14ac:dyDescent="0.25">
      <c r="A4699" s="196" t="s">
        <v>7471</v>
      </c>
      <c r="B4699" s="196" t="s">
        <v>1240</v>
      </c>
      <c r="C4699" s="197">
        <v>0</v>
      </c>
      <c r="D4699" s="197">
        <v>20</v>
      </c>
    </row>
    <row r="4700" spans="1:4" hidden="1" outlineLevel="3" x14ac:dyDescent="0.25">
      <c r="A4700" s="196" t="s">
        <v>7472</v>
      </c>
      <c r="B4700" s="196" t="s">
        <v>5249</v>
      </c>
      <c r="C4700" s="198">
        <v>0</v>
      </c>
      <c r="D4700" s="198">
        <v>0</v>
      </c>
    </row>
    <row r="4701" spans="1:4" hidden="1" outlineLevel="3" x14ac:dyDescent="0.25">
      <c r="A4701" s="196" t="s">
        <v>7473</v>
      </c>
      <c r="B4701" s="196" t="s">
        <v>2130</v>
      </c>
      <c r="C4701" s="198">
        <v>0</v>
      </c>
      <c r="D4701" s="198">
        <v>0</v>
      </c>
    </row>
    <row r="4702" spans="1:4" hidden="1" outlineLevel="3" x14ac:dyDescent="0.25">
      <c r="A4702" s="196" t="s">
        <v>7474</v>
      </c>
      <c r="B4702" s="196" t="s">
        <v>7475</v>
      </c>
      <c r="C4702" s="198">
        <v>0</v>
      </c>
      <c r="D4702" s="198">
        <v>0</v>
      </c>
    </row>
    <row r="4703" spans="1:4" hidden="1" outlineLevel="3" x14ac:dyDescent="0.25">
      <c r="A4703" s="196" t="s">
        <v>3693</v>
      </c>
      <c r="B4703" s="196" t="s">
        <v>3694</v>
      </c>
      <c r="C4703" s="197">
        <v>0</v>
      </c>
      <c r="D4703" s="197">
        <v>170</v>
      </c>
    </row>
    <row r="4704" spans="1:4" hidden="1" outlineLevel="3" x14ac:dyDescent="0.25">
      <c r="A4704" s="196" t="s">
        <v>7476</v>
      </c>
      <c r="B4704" s="196" t="s">
        <v>1252</v>
      </c>
      <c r="C4704" s="197">
        <v>0</v>
      </c>
      <c r="D4704" s="197">
        <v>10</v>
      </c>
    </row>
    <row r="4705" spans="1:4" hidden="1" outlineLevel="3" x14ac:dyDescent="0.25">
      <c r="A4705" s="196" t="s">
        <v>3695</v>
      </c>
      <c r="B4705" s="196" t="s">
        <v>1256</v>
      </c>
      <c r="C4705" s="197">
        <v>0</v>
      </c>
      <c r="D4705" s="197">
        <v>3202.96</v>
      </c>
    </row>
    <row r="4706" spans="1:4" hidden="1" outlineLevel="3" x14ac:dyDescent="0.25">
      <c r="A4706" s="196" t="s">
        <v>7477</v>
      </c>
      <c r="B4706" s="196" t="s">
        <v>7228</v>
      </c>
      <c r="C4706" s="198">
        <v>0</v>
      </c>
      <c r="D4706" s="198">
        <v>0</v>
      </c>
    </row>
    <row r="4707" spans="1:4" hidden="1" outlineLevel="3" x14ac:dyDescent="0.25">
      <c r="A4707" s="196" t="s">
        <v>3696</v>
      </c>
      <c r="B4707" s="196" t="s">
        <v>1264</v>
      </c>
      <c r="C4707" s="198">
        <v>0</v>
      </c>
      <c r="D4707" s="198">
        <v>0</v>
      </c>
    </row>
    <row r="4708" spans="1:4" hidden="1" outlineLevel="3" x14ac:dyDescent="0.25">
      <c r="A4708" s="196" t="s">
        <v>3697</v>
      </c>
      <c r="B4708" s="196" t="s">
        <v>1272</v>
      </c>
      <c r="C4708" s="197">
        <v>0</v>
      </c>
      <c r="D4708" s="197">
        <v>170</v>
      </c>
    </row>
    <row r="4709" spans="1:4" hidden="1" outlineLevel="3" x14ac:dyDescent="0.25">
      <c r="A4709" s="196" t="s">
        <v>3698</v>
      </c>
      <c r="B4709" s="196" t="s">
        <v>1278</v>
      </c>
      <c r="C4709" s="197">
        <v>0</v>
      </c>
      <c r="D4709" s="197">
        <v>280</v>
      </c>
    </row>
    <row r="4710" spans="1:4" hidden="1" outlineLevel="3" x14ac:dyDescent="0.25">
      <c r="A4710" s="196" t="s">
        <v>7478</v>
      </c>
      <c r="B4710" s="196" t="s">
        <v>1280</v>
      </c>
      <c r="C4710" s="197">
        <v>0</v>
      </c>
      <c r="D4710" s="197">
        <v>100</v>
      </c>
    </row>
    <row r="4711" spans="1:4" hidden="1" outlineLevel="3" x14ac:dyDescent="0.25">
      <c r="A4711" s="196" t="s">
        <v>3699</v>
      </c>
      <c r="B4711" s="196" t="s">
        <v>2533</v>
      </c>
      <c r="C4711" s="198">
        <v>0</v>
      </c>
      <c r="D4711" s="198">
        <v>0</v>
      </c>
    </row>
    <row r="4712" spans="1:4" hidden="1" outlineLevel="3" x14ac:dyDescent="0.25">
      <c r="A4712" s="196" t="s">
        <v>7479</v>
      </c>
      <c r="B4712" s="196" t="s">
        <v>1284</v>
      </c>
      <c r="C4712" s="197">
        <v>0</v>
      </c>
      <c r="D4712" s="197">
        <v>75</v>
      </c>
    </row>
    <row r="4713" spans="1:4" hidden="1" outlineLevel="3" x14ac:dyDescent="0.25">
      <c r="A4713" s="196" t="s">
        <v>7480</v>
      </c>
      <c r="B4713" s="196" t="s">
        <v>7481</v>
      </c>
      <c r="C4713" s="197">
        <v>0</v>
      </c>
      <c r="D4713" s="197">
        <v>50</v>
      </c>
    </row>
    <row r="4714" spans="1:4" hidden="1" outlineLevel="3" x14ac:dyDescent="0.25">
      <c r="A4714" s="196" t="s">
        <v>7482</v>
      </c>
      <c r="B4714" s="196" t="s">
        <v>7231</v>
      </c>
      <c r="C4714" s="198">
        <v>0</v>
      </c>
      <c r="D4714" s="198">
        <v>0</v>
      </c>
    </row>
    <row r="4715" spans="1:4" hidden="1" outlineLevel="3" x14ac:dyDescent="0.25">
      <c r="A4715" s="196" t="s">
        <v>7483</v>
      </c>
      <c r="B4715" s="196" t="s">
        <v>4331</v>
      </c>
      <c r="C4715" s="198">
        <v>0</v>
      </c>
      <c r="D4715" s="198">
        <v>0</v>
      </c>
    </row>
    <row r="4716" spans="1:4" hidden="1" outlineLevel="3" x14ac:dyDescent="0.25">
      <c r="A4716" s="196" t="s">
        <v>3700</v>
      </c>
      <c r="B4716" s="196" t="s">
        <v>1292</v>
      </c>
      <c r="C4716" s="198">
        <v>0</v>
      </c>
      <c r="D4716" s="198">
        <v>0</v>
      </c>
    </row>
    <row r="4717" spans="1:4" hidden="1" outlineLevel="3" x14ac:dyDescent="0.25">
      <c r="A4717" s="196" t="s">
        <v>3701</v>
      </c>
      <c r="B4717" s="196" t="s">
        <v>1296</v>
      </c>
      <c r="C4717" s="198">
        <v>0</v>
      </c>
      <c r="D4717" s="198">
        <v>0</v>
      </c>
    </row>
    <row r="4718" spans="1:4" hidden="1" outlineLevel="3" x14ac:dyDescent="0.25">
      <c r="A4718" s="196" t="s">
        <v>7484</v>
      </c>
      <c r="B4718" s="196" t="s">
        <v>1300</v>
      </c>
      <c r="C4718" s="197">
        <v>0</v>
      </c>
      <c r="D4718" s="197">
        <v>5</v>
      </c>
    </row>
    <row r="4719" spans="1:4" hidden="1" outlineLevel="3" x14ac:dyDescent="0.25">
      <c r="A4719" s="196" t="s">
        <v>7485</v>
      </c>
      <c r="B4719" s="196" t="s">
        <v>1302</v>
      </c>
      <c r="C4719" s="197">
        <v>0</v>
      </c>
      <c r="D4719" s="197">
        <v>0</v>
      </c>
    </row>
    <row r="4720" spans="1:4" hidden="1" outlineLevel="3" x14ac:dyDescent="0.25">
      <c r="A4720" s="196" t="s">
        <v>3702</v>
      </c>
      <c r="B4720" s="196" t="s">
        <v>1304</v>
      </c>
      <c r="C4720" s="197">
        <v>0</v>
      </c>
      <c r="D4720" s="197">
        <v>70</v>
      </c>
    </row>
    <row r="4721" spans="1:4" hidden="1" outlineLevel="3" x14ac:dyDescent="0.25">
      <c r="A4721" s="196" t="s">
        <v>3703</v>
      </c>
      <c r="B4721" s="196" t="s">
        <v>1308</v>
      </c>
      <c r="C4721" s="197">
        <v>0</v>
      </c>
      <c r="D4721" s="197">
        <v>230</v>
      </c>
    </row>
    <row r="4722" spans="1:4" hidden="1" outlineLevel="3" x14ac:dyDescent="0.25">
      <c r="A4722" s="196" t="s">
        <v>3704</v>
      </c>
      <c r="B4722" s="196" t="s">
        <v>2461</v>
      </c>
      <c r="C4722" s="197">
        <v>0</v>
      </c>
      <c r="D4722" s="197">
        <v>10</v>
      </c>
    </row>
    <row r="4723" spans="1:4" hidden="1" outlineLevel="3" x14ac:dyDescent="0.25">
      <c r="A4723" s="196" t="s">
        <v>3705</v>
      </c>
      <c r="B4723" s="196" t="s">
        <v>1316</v>
      </c>
      <c r="C4723" s="197">
        <v>0</v>
      </c>
      <c r="D4723" s="197">
        <v>417.5</v>
      </c>
    </row>
    <row r="4724" spans="1:4" hidden="1" outlineLevel="3" x14ac:dyDescent="0.25">
      <c r="A4724" s="196" t="s">
        <v>7486</v>
      </c>
      <c r="B4724" s="196" t="s">
        <v>4351</v>
      </c>
      <c r="C4724" s="198">
        <v>0</v>
      </c>
      <c r="D4724" s="198">
        <v>0</v>
      </c>
    </row>
    <row r="4725" spans="1:4" hidden="1" outlineLevel="3" x14ac:dyDescent="0.25">
      <c r="A4725" s="196" t="s">
        <v>7487</v>
      </c>
      <c r="B4725" s="196" t="s">
        <v>1516</v>
      </c>
      <c r="C4725" s="197">
        <v>0</v>
      </c>
      <c r="D4725" s="197">
        <v>130</v>
      </c>
    </row>
    <row r="4726" spans="1:4" hidden="1" outlineLevel="3" x14ac:dyDescent="0.25">
      <c r="A4726" s="196" t="s">
        <v>7488</v>
      </c>
      <c r="B4726" s="196" t="s">
        <v>3523</v>
      </c>
      <c r="C4726" s="198">
        <v>0</v>
      </c>
      <c r="D4726" s="198">
        <v>0</v>
      </c>
    </row>
    <row r="4727" spans="1:4" hidden="1" outlineLevel="3" x14ac:dyDescent="0.25">
      <c r="A4727" s="196" t="s">
        <v>7489</v>
      </c>
      <c r="B4727" s="196" t="s">
        <v>1320</v>
      </c>
      <c r="C4727" s="197">
        <v>0</v>
      </c>
      <c r="D4727" s="197">
        <v>60</v>
      </c>
    </row>
    <row r="4728" spans="1:4" hidden="1" outlineLevel="3" x14ac:dyDescent="0.25">
      <c r="A4728" s="196" t="s">
        <v>7490</v>
      </c>
      <c r="B4728" s="196" t="s">
        <v>4697</v>
      </c>
      <c r="C4728" s="198">
        <v>0</v>
      </c>
      <c r="D4728" s="198">
        <v>0</v>
      </c>
    </row>
    <row r="4729" spans="1:4" hidden="1" outlineLevel="3" x14ac:dyDescent="0.25">
      <c r="A4729" s="196" t="s">
        <v>7491</v>
      </c>
      <c r="B4729" s="196" t="s">
        <v>4357</v>
      </c>
      <c r="C4729" s="198">
        <v>0</v>
      </c>
      <c r="D4729" s="198">
        <v>0</v>
      </c>
    </row>
    <row r="4730" spans="1:4" hidden="1" outlineLevel="3" x14ac:dyDescent="0.25">
      <c r="A4730" s="196" t="s">
        <v>7492</v>
      </c>
      <c r="B4730" s="196" t="s">
        <v>6006</v>
      </c>
      <c r="C4730" s="198">
        <v>0</v>
      </c>
      <c r="D4730" s="198">
        <v>0</v>
      </c>
    </row>
    <row r="4731" spans="1:4" hidden="1" outlineLevel="3" x14ac:dyDescent="0.25">
      <c r="A4731" s="196" t="s">
        <v>7493</v>
      </c>
      <c r="B4731" s="196" t="s">
        <v>7235</v>
      </c>
      <c r="C4731" s="198">
        <v>0</v>
      </c>
      <c r="D4731" s="198">
        <v>0</v>
      </c>
    </row>
    <row r="4732" spans="1:4" hidden="1" outlineLevel="3" x14ac:dyDescent="0.25">
      <c r="A4732" s="196" t="s">
        <v>3706</v>
      </c>
      <c r="B4732" s="196" t="s">
        <v>1324</v>
      </c>
      <c r="C4732" s="198">
        <v>0</v>
      </c>
      <c r="D4732" s="198">
        <v>0</v>
      </c>
    </row>
    <row r="4733" spans="1:4" hidden="1" outlineLevel="3" x14ac:dyDescent="0.25">
      <c r="A4733" s="196" t="s">
        <v>3707</v>
      </c>
      <c r="B4733" s="196" t="s">
        <v>1326</v>
      </c>
      <c r="C4733" s="197">
        <v>0</v>
      </c>
      <c r="D4733" s="197">
        <v>10</v>
      </c>
    </row>
    <row r="4734" spans="1:4" hidden="1" outlineLevel="3" x14ac:dyDescent="0.25">
      <c r="A4734" s="196" t="s">
        <v>3708</v>
      </c>
      <c r="B4734" s="196" t="s">
        <v>1328</v>
      </c>
      <c r="C4734" s="198">
        <v>0</v>
      </c>
      <c r="D4734" s="198">
        <v>0</v>
      </c>
    </row>
    <row r="4735" spans="1:4" hidden="1" outlineLevel="3" x14ac:dyDescent="0.25">
      <c r="A4735" s="196" t="s">
        <v>7494</v>
      </c>
      <c r="B4735" s="196" t="s">
        <v>4360</v>
      </c>
      <c r="C4735" s="197">
        <v>0</v>
      </c>
      <c r="D4735" s="197">
        <v>55</v>
      </c>
    </row>
    <row r="4736" spans="1:4" hidden="1" outlineLevel="3" x14ac:dyDescent="0.25">
      <c r="A4736" s="196" t="s">
        <v>7495</v>
      </c>
      <c r="B4736" s="196" t="s">
        <v>7238</v>
      </c>
      <c r="C4736" s="198">
        <v>0</v>
      </c>
      <c r="D4736" s="198">
        <v>0</v>
      </c>
    </row>
    <row r="4737" spans="1:4" hidden="1" outlineLevel="3" x14ac:dyDescent="0.25">
      <c r="A4737" s="196" t="s">
        <v>7496</v>
      </c>
      <c r="B4737" s="196" t="s">
        <v>7240</v>
      </c>
      <c r="C4737" s="198">
        <v>0</v>
      </c>
      <c r="D4737" s="198">
        <v>0</v>
      </c>
    </row>
    <row r="4738" spans="1:4" hidden="1" outlineLevel="3" x14ac:dyDescent="0.25">
      <c r="A4738" s="196" t="s">
        <v>3709</v>
      </c>
      <c r="B4738" s="196" t="s">
        <v>1334</v>
      </c>
      <c r="C4738" s="197">
        <v>0</v>
      </c>
      <c r="D4738" s="197">
        <v>170</v>
      </c>
    </row>
    <row r="4739" spans="1:4" hidden="1" outlineLevel="3" x14ac:dyDescent="0.25">
      <c r="A4739" s="196" t="s">
        <v>7497</v>
      </c>
      <c r="B4739" s="196" t="s">
        <v>7242</v>
      </c>
      <c r="C4739" s="198">
        <v>0</v>
      </c>
      <c r="D4739" s="198">
        <v>0</v>
      </c>
    </row>
    <row r="4740" spans="1:4" hidden="1" outlineLevel="3" x14ac:dyDescent="0.25">
      <c r="A4740" s="196" t="s">
        <v>7498</v>
      </c>
      <c r="B4740" s="196" t="s">
        <v>7499</v>
      </c>
      <c r="C4740" s="198">
        <v>0</v>
      </c>
      <c r="D4740" s="198">
        <v>0</v>
      </c>
    </row>
    <row r="4741" spans="1:4" hidden="1" outlineLevel="3" x14ac:dyDescent="0.25">
      <c r="A4741" s="196" t="s">
        <v>3710</v>
      </c>
      <c r="B4741" s="196" t="s">
        <v>1342</v>
      </c>
      <c r="C4741" s="198">
        <v>0</v>
      </c>
      <c r="D4741" s="198">
        <v>0</v>
      </c>
    </row>
    <row r="4742" spans="1:4" hidden="1" outlineLevel="3" x14ac:dyDescent="0.25">
      <c r="A4742" s="196" t="s">
        <v>7500</v>
      </c>
      <c r="B4742" s="196" t="s">
        <v>4372</v>
      </c>
      <c r="C4742" s="198">
        <v>0</v>
      </c>
      <c r="D4742" s="198">
        <v>0</v>
      </c>
    </row>
    <row r="4743" spans="1:4" hidden="1" outlineLevel="3" x14ac:dyDescent="0.25">
      <c r="A4743" s="196" t="s">
        <v>7501</v>
      </c>
      <c r="B4743" s="196" t="s">
        <v>4374</v>
      </c>
      <c r="C4743" s="198">
        <v>0</v>
      </c>
      <c r="D4743" s="198">
        <v>0</v>
      </c>
    </row>
    <row r="4744" spans="1:4" hidden="1" outlineLevel="3" x14ac:dyDescent="0.25">
      <c r="A4744" s="196" t="s">
        <v>7502</v>
      </c>
      <c r="B4744" s="196" t="s">
        <v>1344</v>
      </c>
      <c r="C4744" s="197">
        <v>0</v>
      </c>
      <c r="D4744" s="197">
        <v>20</v>
      </c>
    </row>
    <row r="4745" spans="1:4" hidden="1" outlineLevel="3" x14ac:dyDescent="0.25">
      <c r="A4745" s="196" t="s">
        <v>7503</v>
      </c>
      <c r="B4745" s="196" t="s">
        <v>1346</v>
      </c>
      <c r="C4745" s="197">
        <v>0</v>
      </c>
      <c r="D4745" s="197">
        <v>80</v>
      </c>
    </row>
    <row r="4746" spans="1:4" hidden="1" outlineLevel="3" x14ac:dyDescent="0.25">
      <c r="A4746" s="196" t="s">
        <v>7504</v>
      </c>
      <c r="B4746" s="196" t="s">
        <v>7505</v>
      </c>
      <c r="C4746" s="197">
        <v>0</v>
      </c>
      <c r="D4746" s="197">
        <v>65</v>
      </c>
    </row>
    <row r="4747" spans="1:4" hidden="1" outlineLevel="3" x14ac:dyDescent="0.25">
      <c r="A4747" s="196" t="s">
        <v>3711</v>
      </c>
      <c r="B4747" s="196" t="s">
        <v>1350</v>
      </c>
      <c r="C4747" s="197">
        <v>0</v>
      </c>
      <c r="D4747" s="197">
        <v>75</v>
      </c>
    </row>
    <row r="4748" spans="1:4" hidden="1" outlineLevel="3" x14ac:dyDescent="0.25">
      <c r="A4748" s="196" t="s">
        <v>7506</v>
      </c>
      <c r="B4748" s="196" t="s">
        <v>2896</v>
      </c>
      <c r="C4748" s="198">
        <v>0</v>
      </c>
      <c r="D4748" s="198">
        <v>0</v>
      </c>
    </row>
    <row r="4749" spans="1:4" hidden="1" outlineLevel="3" x14ac:dyDescent="0.25">
      <c r="A4749" s="196" t="s">
        <v>3712</v>
      </c>
      <c r="B4749" s="196" t="s">
        <v>1356</v>
      </c>
      <c r="C4749" s="197">
        <v>0</v>
      </c>
      <c r="D4749" s="197">
        <v>2429.63</v>
      </c>
    </row>
    <row r="4750" spans="1:4" hidden="1" outlineLevel="3" x14ac:dyDescent="0.25">
      <c r="A4750" s="196" t="s">
        <v>7507</v>
      </c>
      <c r="B4750" s="196" t="s">
        <v>7245</v>
      </c>
      <c r="C4750" s="198">
        <v>0</v>
      </c>
      <c r="D4750" s="198">
        <v>0</v>
      </c>
    </row>
    <row r="4751" spans="1:4" hidden="1" outlineLevel="3" x14ac:dyDescent="0.25">
      <c r="A4751" s="196" t="s">
        <v>7508</v>
      </c>
      <c r="B4751" s="196" t="s">
        <v>7247</v>
      </c>
      <c r="C4751" s="198">
        <v>0</v>
      </c>
      <c r="D4751" s="198">
        <v>0</v>
      </c>
    </row>
    <row r="4752" spans="1:4" hidden="1" outlineLevel="3" x14ac:dyDescent="0.25">
      <c r="A4752" s="196" t="s">
        <v>7509</v>
      </c>
      <c r="B4752" s="196" t="s">
        <v>2179</v>
      </c>
      <c r="C4752" s="197">
        <v>0</v>
      </c>
      <c r="D4752" s="197">
        <v>2634.31</v>
      </c>
    </row>
    <row r="4753" spans="1:4" hidden="1" outlineLevel="3" x14ac:dyDescent="0.25">
      <c r="A4753" s="196" t="s">
        <v>7510</v>
      </c>
      <c r="B4753" s="196" t="s">
        <v>1358</v>
      </c>
      <c r="C4753" s="197">
        <v>0</v>
      </c>
      <c r="D4753" s="197">
        <v>10</v>
      </c>
    </row>
    <row r="4754" spans="1:4" hidden="1" outlineLevel="3" x14ac:dyDescent="0.25">
      <c r="A4754" s="196" t="s">
        <v>7511</v>
      </c>
      <c r="B4754" s="196" t="s">
        <v>1362</v>
      </c>
      <c r="C4754" s="198">
        <v>0</v>
      </c>
      <c r="D4754" s="198">
        <v>0</v>
      </c>
    </row>
    <row r="4755" spans="1:4" hidden="1" outlineLevel="3" x14ac:dyDescent="0.25">
      <c r="A4755" s="196" t="s">
        <v>7512</v>
      </c>
      <c r="B4755" s="196" t="s">
        <v>3526</v>
      </c>
      <c r="C4755" s="198">
        <v>0</v>
      </c>
      <c r="D4755" s="198">
        <v>0</v>
      </c>
    </row>
    <row r="4756" spans="1:4" hidden="1" outlineLevel="3" x14ac:dyDescent="0.25">
      <c r="A4756" s="196" t="s">
        <v>7513</v>
      </c>
      <c r="B4756" s="196" t="s">
        <v>1372</v>
      </c>
      <c r="C4756" s="197">
        <v>0</v>
      </c>
      <c r="D4756" s="197">
        <v>60</v>
      </c>
    </row>
    <row r="4757" spans="1:4" hidden="1" outlineLevel="3" x14ac:dyDescent="0.25">
      <c r="A4757" s="196" t="s">
        <v>7514</v>
      </c>
      <c r="B4757" s="196" t="s">
        <v>1374</v>
      </c>
      <c r="C4757" s="197">
        <v>0</v>
      </c>
      <c r="D4757" s="197">
        <v>5</v>
      </c>
    </row>
    <row r="4758" spans="1:4" hidden="1" outlineLevel="3" x14ac:dyDescent="0.25">
      <c r="A4758" s="196" t="s">
        <v>7515</v>
      </c>
      <c r="B4758" s="196" t="s">
        <v>7516</v>
      </c>
      <c r="C4758" s="198">
        <v>0</v>
      </c>
      <c r="D4758" s="198">
        <v>0</v>
      </c>
    </row>
    <row r="4759" spans="1:4" hidden="1" outlineLevel="3" x14ac:dyDescent="0.25">
      <c r="A4759" s="196" t="s">
        <v>7517</v>
      </c>
      <c r="B4759" s="196" t="s">
        <v>4400</v>
      </c>
      <c r="C4759" s="198">
        <v>0</v>
      </c>
      <c r="D4759" s="198">
        <v>0</v>
      </c>
    </row>
    <row r="4760" spans="1:4" hidden="1" outlineLevel="3" x14ac:dyDescent="0.25">
      <c r="A4760" s="196" t="s">
        <v>3713</v>
      </c>
      <c r="B4760" s="196" t="s">
        <v>2201</v>
      </c>
      <c r="C4760" s="198">
        <v>0</v>
      </c>
      <c r="D4760" s="198">
        <v>0</v>
      </c>
    </row>
    <row r="4761" spans="1:4" hidden="1" outlineLevel="3" x14ac:dyDescent="0.25">
      <c r="A4761" s="196" t="s">
        <v>7518</v>
      </c>
      <c r="B4761" s="196" t="s">
        <v>6587</v>
      </c>
      <c r="C4761" s="198">
        <v>0</v>
      </c>
      <c r="D4761" s="198">
        <v>0</v>
      </c>
    </row>
    <row r="4762" spans="1:4" hidden="1" outlineLevel="3" x14ac:dyDescent="0.25">
      <c r="A4762" s="196" t="s">
        <v>7519</v>
      </c>
      <c r="B4762" s="196" t="s">
        <v>4407</v>
      </c>
      <c r="C4762" s="198">
        <v>0</v>
      </c>
      <c r="D4762" s="198">
        <v>0</v>
      </c>
    </row>
    <row r="4763" spans="1:4" hidden="1" outlineLevel="3" x14ac:dyDescent="0.25">
      <c r="A4763" s="196" t="s">
        <v>7520</v>
      </c>
      <c r="B4763" s="196" t="s">
        <v>4409</v>
      </c>
      <c r="C4763" s="198">
        <v>0</v>
      </c>
      <c r="D4763" s="198">
        <v>0</v>
      </c>
    </row>
    <row r="4764" spans="1:4" hidden="1" outlineLevel="3" x14ac:dyDescent="0.25">
      <c r="A4764" s="196" t="s">
        <v>7521</v>
      </c>
      <c r="B4764" s="196" t="s">
        <v>7260</v>
      </c>
      <c r="C4764" s="198">
        <v>0</v>
      </c>
      <c r="D4764" s="198">
        <v>0</v>
      </c>
    </row>
    <row r="4765" spans="1:4" hidden="1" outlineLevel="3" x14ac:dyDescent="0.25">
      <c r="A4765" s="196" t="s">
        <v>7522</v>
      </c>
      <c r="B4765" s="196" t="s">
        <v>7262</v>
      </c>
      <c r="C4765" s="198">
        <v>0</v>
      </c>
      <c r="D4765" s="198">
        <v>0</v>
      </c>
    </row>
    <row r="4766" spans="1:4" hidden="1" outlineLevel="3" x14ac:dyDescent="0.25">
      <c r="A4766" s="196" t="s">
        <v>7523</v>
      </c>
      <c r="B4766" s="196" t="s">
        <v>1384</v>
      </c>
      <c r="C4766" s="197">
        <v>0</v>
      </c>
      <c r="D4766" s="197">
        <v>5</v>
      </c>
    </row>
    <row r="4767" spans="1:4" hidden="1" outlineLevel="3" x14ac:dyDescent="0.25">
      <c r="A4767" s="196" t="s">
        <v>7524</v>
      </c>
      <c r="B4767" s="196" t="s">
        <v>4417</v>
      </c>
      <c r="C4767" s="198">
        <v>0</v>
      </c>
      <c r="D4767" s="198">
        <v>0</v>
      </c>
    </row>
    <row r="4768" spans="1:4" hidden="1" outlineLevel="3" x14ac:dyDescent="0.25">
      <c r="A4768" s="196" t="s">
        <v>3714</v>
      </c>
      <c r="B4768" s="196" t="s">
        <v>1392</v>
      </c>
      <c r="C4768" s="197">
        <v>0</v>
      </c>
      <c r="D4768" s="197">
        <v>135</v>
      </c>
    </row>
    <row r="4769" spans="1:4" hidden="1" outlineLevel="2" x14ac:dyDescent="0.25">
      <c r="A4769" s="196" t="s">
        <v>3715</v>
      </c>
      <c r="B4769" s="196" t="s">
        <v>1394</v>
      </c>
      <c r="C4769" s="197">
        <v>0</v>
      </c>
      <c r="D4769" s="197">
        <v>3542.92</v>
      </c>
    </row>
    <row r="4770" spans="1:4" hidden="1" outlineLevel="3" x14ac:dyDescent="0.25">
      <c r="A4770" s="196" t="s">
        <v>7525</v>
      </c>
      <c r="B4770" s="196" t="s">
        <v>4246</v>
      </c>
      <c r="C4770" s="198">
        <v>0</v>
      </c>
      <c r="D4770" s="198">
        <v>0</v>
      </c>
    </row>
    <row r="4771" spans="1:4" hidden="1" outlineLevel="3" x14ac:dyDescent="0.25">
      <c r="A4771" s="196" t="s">
        <v>7526</v>
      </c>
      <c r="B4771" s="196" t="s">
        <v>4252</v>
      </c>
      <c r="C4771" s="198">
        <v>0</v>
      </c>
      <c r="D4771" s="198">
        <v>0</v>
      </c>
    </row>
    <row r="4772" spans="1:4" hidden="1" outlineLevel="3" x14ac:dyDescent="0.25">
      <c r="A4772" s="196" t="s">
        <v>3716</v>
      </c>
      <c r="B4772" s="196" t="s">
        <v>1400</v>
      </c>
      <c r="C4772" s="198">
        <v>0</v>
      </c>
      <c r="D4772" s="198">
        <v>0</v>
      </c>
    </row>
    <row r="4773" spans="1:4" hidden="1" outlineLevel="3" x14ac:dyDescent="0.25">
      <c r="A4773" s="196" t="s">
        <v>7527</v>
      </c>
      <c r="B4773" s="196" t="s">
        <v>1182</v>
      </c>
      <c r="C4773" s="198">
        <v>0</v>
      </c>
      <c r="D4773" s="198">
        <v>0</v>
      </c>
    </row>
    <row r="4774" spans="1:4" hidden="1" outlineLevel="3" x14ac:dyDescent="0.25">
      <c r="A4774" s="196" t="s">
        <v>7528</v>
      </c>
      <c r="B4774" s="196" t="s">
        <v>1190</v>
      </c>
      <c r="C4774" s="198">
        <v>0</v>
      </c>
      <c r="D4774" s="198">
        <v>0</v>
      </c>
    </row>
    <row r="4775" spans="1:4" hidden="1" outlineLevel="3" x14ac:dyDescent="0.25">
      <c r="A4775" s="196" t="s">
        <v>7529</v>
      </c>
      <c r="B4775" s="196" t="s">
        <v>3686</v>
      </c>
      <c r="C4775" s="198">
        <v>0</v>
      </c>
      <c r="D4775" s="198">
        <v>0</v>
      </c>
    </row>
    <row r="4776" spans="1:4" hidden="1" outlineLevel="3" x14ac:dyDescent="0.25">
      <c r="A4776" s="196" t="s">
        <v>7530</v>
      </c>
      <c r="B4776" s="196" t="s">
        <v>4265</v>
      </c>
      <c r="C4776" s="198">
        <v>0</v>
      </c>
      <c r="D4776" s="198">
        <v>0</v>
      </c>
    </row>
    <row r="4777" spans="1:4" hidden="1" outlineLevel="3" x14ac:dyDescent="0.25">
      <c r="A4777" s="196" t="s">
        <v>7531</v>
      </c>
      <c r="B4777" s="196" t="s">
        <v>1194</v>
      </c>
      <c r="C4777" s="198">
        <v>0</v>
      </c>
      <c r="D4777" s="198">
        <v>0</v>
      </c>
    </row>
    <row r="4778" spans="1:4" hidden="1" outlineLevel="3" x14ac:dyDescent="0.25">
      <c r="A4778" s="196" t="s">
        <v>7532</v>
      </c>
      <c r="B4778" s="196" t="s">
        <v>1196</v>
      </c>
      <c r="C4778" s="198">
        <v>0</v>
      </c>
      <c r="D4778" s="198">
        <v>0</v>
      </c>
    </row>
    <row r="4779" spans="1:4" hidden="1" outlineLevel="3" x14ac:dyDescent="0.25">
      <c r="A4779" s="196" t="s">
        <v>7533</v>
      </c>
      <c r="B4779" s="196" t="s">
        <v>3530</v>
      </c>
      <c r="C4779" s="198">
        <v>0</v>
      </c>
      <c r="D4779" s="198">
        <v>0</v>
      </c>
    </row>
    <row r="4780" spans="1:4" hidden="1" outlineLevel="3" x14ac:dyDescent="0.25">
      <c r="A4780" s="196" t="s">
        <v>7534</v>
      </c>
      <c r="B4780" s="196" t="s">
        <v>7268</v>
      </c>
      <c r="C4780" s="198">
        <v>0</v>
      </c>
      <c r="D4780" s="198">
        <v>0</v>
      </c>
    </row>
    <row r="4781" spans="1:4" hidden="1" outlineLevel="3" x14ac:dyDescent="0.25">
      <c r="A4781" s="196" t="s">
        <v>7535</v>
      </c>
      <c r="B4781" s="196" t="s">
        <v>1416</v>
      </c>
      <c r="C4781" s="197">
        <v>0</v>
      </c>
      <c r="D4781" s="197">
        <v>75</v>
      </c>
    </row>
    <row r="4782" spans="1:4" hidden="1" outlineLevel="3" x14ac:dyDescent="0.25">
      <c r="A4782" s="196" t="s">
        <v>3717</v>
      </c>
      <c r="B4782" s="196" t="s">
        <v>1418</v>
      </c>
      <c r="C4782" s="197">
        <v>0</v>
      </c>
      <c r="D4782" s="197">
        <v>85</v>
      </c>
    </row>
    <row r="4783" spans="1:4" hidden="1" outlineLevel="3" x14ac:dyDescent="0.25">
      <c r="A4783" s="196" t="s">
        <v>3718</v>
      </c>
      <c r="B4783" s="196" t="s">
        <v>1420</v>
      </c>
      <c r="C4783" s="197">
        <v>0</v>
      </c>
      <c r="D4783" s="197">
        <v>95</v>
      </c>
    </row>
    <row r="4784" spans="1:4" hidden="1" outlineLevel="3" x14ac:dyDescent="0.25">
      <c r="A4784" s="196" t="s">
        <v>7536</v>
      </c>
      <c r="B4784" s="196" t="s">
        <v>4269</v>
      </c>
      <c r="C4784" s="198">
        <v>0</v>
      </c>
      <c r="D4784" s="198">
        <v>0</v>
      </c>
    </row>
    <row r="4785" spans="1:4" hidden="1" outlineLevel="3" x14ac:dyDescent="0.25">
      <c r="A4785" s="196" t="s">
        <v>7537</v>
      </c>
      <c r="B4785" s="196" t="s">
        <v>4425</v>
      </c>
      <c r="C4785" s="198">
        <v>0</v>
      </c>
      <c r="D4785" s="198">
        <v>0</v>
      </c>
    </row>
    <row r="4786" spans="1:4" hidden="1" outlineLevel="3" x14ac:dyDescent="0.25">
      <c r="A4786" s="196" t="s">
        <v>7538</v>
      </c>
      <c r="B4786" s="196" t="s">
        <v>1434</v>
      </c>
      <c r="C4786" s="198">
        <v>0</v>
      </c>
      <c r="D4786" s="198">
        <v>0</v>
      </c>
    </row>
    <row r="4787" spans="1:4" hidden="1" outlineLevel="3" x14ac:dyDescent="0.25">
      <c r="A4787" s="196" t="s">
        <v>3719</v>
      </c>
      <c r="B4787" s="196" t="s">
        <v>3720</v>
      </c>
      <c r="C4787" s="198">
        <v>0</v>
      </c>
      <c r="D4787" s="198">
        <v>0</v>
      </c>
    </row>
    <row r="4788" spans="1:4" hidden="1" outlineLevel="3" x14ac:dyDescent="0.25">
      <c r="A4788" s="196" t="s">
        <v>7539</v>
      </c>
      <c r="B4788" s="196" t="s">
        <v>1212</v>
      </c>
      <c r="C4788" s="198">
        <v>0</v>
      </c>
      <c r="D4788" s="198">
        <v>0</v>
      </c>
    </row>
    <row r="4789" spans="1:4" hidden="1" outlineLevel="3" x14ac:dyDescent="0.25">
      <c r="A4789" s="196" t="s">
        <v>3721</v>
      </c>
      <c r="B4789" s="196" t="s">
        <v>2911</v>
      </c>
      <c r="C4789" s="198">
        <v>0</v>
      </c>
      <c r="D4789" s="198">
        <v>0</v>
      </c>
    </row>
    <row r="4790" spans="1:4" hidden="1" outlineLevel="3" x14ac:dyDescent="0.25">
      <c r="A4790" s="196" t="s">
        <v>3722</v>
      </c>
      <c r="B4790" s="196" t="s">
        <v>1440</v>
      </c>
      <c r="C4790" s="197">
        <v>0</v>
      </c>
      <c r="D4790" s="197">
        <v>225</v>
      </c>
    </row>
    <row r="4791" spans="1:4" hidden="1" outlineLevel="3" x14ac:dyDescent="0.25">
      <c r="A4791" s="196" t="s">
        <v>7540</v>
      </c>
      <c r="B4791" s="196" t="s">
        <v>4434</v>
      </c>
      <c r="C4791" s="198">
        <v>0</v>
      </c>
      <c r="D4791" s="198">
        <v>0</v>
      </c>
    </row>
    <row r="4792" spans="1:4" hidden="1" outlineLevel="3" x14ac:dyDescent="0.25">
      <c r="A4792" s="196" t="s">
        <v>7541</v>
      </c>
      <c r="B4792" s="196" t="s">
        <v>2913</v>
      </c>
      <c r="C4792" s="198">
        <v>0</v>
      </c>
      <c r="D4792" s="198">
        <v>0</v>
      </c>
    </row>
    <row r="4793" spans="1:4" hidden="1" outlineLevel="3" x14ac:dyDescent="0.25">
      <c r="A4793" s="196" t="s">
        <v>7542</v>
      </c>
      <c r="B4793" s="196" t="s">
        <v>1218</v>
      </c>
      <c r="C4793" s="198">
        <v>0</v>
      </c>
      <c r="D4793" s="198">
        <v>0</v>
      </c>
    </row>
    <row r="4794" spans="1:4" hidden="1" outlineLevel="3" x14ac:dyDescent="0.25">
      <c r="A4794" s="196" t="s">
        <v>7543</v>
      </c>
      <c r="B4794" s="196" t="s">
        <v>4437</v>
      </c>
      <c r="C4794" s="198">
        <v>0</v>
      </c>
      <c r="D4794" s="198">
        <v>0</v>
      </c>
    </row>
    <row r="4795" spans="1:4" hidden="1" outlineLevel="3" x14ac:dyDescent="0.25">
      <c r="A4795" s="196" t="s">
        <v>7544</v>
      </c>
      <c r="B4795" s="196" t="s">
        <v>1452</v>
      </c>
      <c r="C4795" s="197">
        <v>0</v>
      </c>
      <c r="D4795" s="197">
        <v>5</v>
      </c>
    </row>
    <row r="4796" spans="1:4" hidden="1" outlineLevel="3" x14ac:dyDescent="0.25">
      <c r="A4796" s="196" t="s">
        <v>3723</v>
      </c>
      <c r="B4796" s="196" t="s">
        <v>1454</v>
      </c>
      <c r="C4796" s="198">
        <v>0</v>
      </c>
      <c r="D4796" s="198">
        <v>0</v>
      </c>
    </row>
    <row r="4797" spans="1:4" hidden="1" outlineLevel="3" x14ac:dyDescent="0.25">
      <c r="A4797" s="196" t="s">
        <v>7545</v>
      </c>
      <c r="B4797" s="196" t="s">
        <v>2115</v>
      </c>
      <c r="C4797" s="198">
        <v>0</v>
      </c>
      <c r="D4797" s="198">
        <v>0</v>
      </c>
    </row>
    <row r="4798" spans="1:4" hidden="1" outlineLevel="3" x14ac:dyDescent="0.25">
      <c r="A4798" s="196" t="s">
        <v>7546</v>
      </c>
      <c r="B4798" s="196" t="s">
        <v>4292</v>
      </c>
      <c r="C4798" s="198">
        <v>0</v>
      </c>
      <c r="D4798" s="198">
        <v>0</v>
      </c>
    </row>
    <row r="4799" spans="1:4" hidden="1" outlineLevel="3" x14ac:dyDescent="0.25">
      <c r="A4799" s="196" t="s">
        <v>7547</v>
      </c>
      <c r="B4799" s="196" t="s">
        <v>4298</v>
      </c>
      <c r="C4799" s="198">
        <v>0</v>
      </c>
      <c r="D4799" s="198">
        <v>0</v>
      </c>
    </row>
    <row r="4800" spans="1:4" hidden="1" outlineLevel="3" x14ac:dyDescent="0.25">
      <c r="A4800" s="196" t="s">
        <v>7548</v>
      </c>
      <c r="B4800" s="196" t="s">
        <v>1240</v>
      </c>
      <c r="C4800" s="198">
        <v>0</v>
      </c>
      <c r="D4800" s="198">
        <v>0</v>
      </c>
    </row>
    <row r="4801" spans="1:4" hidden="1" outlineLevel="3" x14ac:dyDescent="0.25">
      <c r="A4801" s="196" t="s">
        <v>7549</v>
      </c>
      <c r="B4801" s="196" t="s">
        <v>4302</v>
      </c>
      <c r="C4801" s="198">
        <v>0</v>
      </c>
      <c r="D4801" s="198">
        <v>0</v>
      </c>
    </row>
    <row r="4802" spans="1:4" hidden="1" outlineLevel="3" x14ac:dyDescent="0.25">
      <c r="A4802" s="196" t="s">
        <v>7550</v>
      </c>
      <c r="B4802" s="196" t="s">
        <v>2130</v>
      </c>
      <c r="C4802" s="198">
        <v>0</v>
      </c>
      <c r="D4802" s="198">
        <v>0</v>
      </c>
    </row>
    <row r="4803" spans="1:4" hidden="1" outlineLevel="3" x14ac:dyDescent="0.25">
      <c r="A4803" s="196" t="s">
        <v>3724</v>
      </c>
      <c r="B4803" s="196" t="s">
        <v>1462</v>
      </c>
      <c r="C4803" s="197">
        <v>0</v>
      </c>
      <c r="D4803" s="197">
        <v>3.16</v>
      </c>
    </row>
    <row r="4804" spans="1:4" hidden="1" outlineLevel="3" x14ac:dyDescent="0.25">
      <c r="A4804" s="196" t="s">
        <v>3725</v>
      </c>
      <c r="B4804" s="196" t="s">
        <v>1464</v>
      </c>
      <c r="C4804" s="197">
        <v>0</v>
      </c>
      <c r="D4804" s="197">
        <v>350</v>
      </c>
    </row>
    <row r="4805" spans="1:4" hidden="1" outlineLevel="3" x14ac:dyDescent="0.25">
      <c r="A4805" s="196" t="s">
        <v>7551</v>
      </c>
      <c r="B4805" s="196" t="s">
        <v>4314</v>
      </c>
      <c r="C4805" s="198">
        <v>0</v>
      </c>
      <c r="D4805" s="198">
        <v>0</v>
      </c>
    </row>
    <row r="4806" spans="1:4" hidden="1" outlineLevel="3" x14ac:dyDescent="0.25">
      <c r="A4806" s="196" t="s">
        <v>3726</v>
      </c>
      <c r="B4806" s="196" t="s">
        <v>1470</v>
      </c>
      <c r="C4806" s="197">
        <v>0</v>
      </c>
      <c r="D4806" s="197">
        <v>135</v>
      </c>
    </row>
    <row r="4807" spans="1:4" hidden="1" outlineLevel="3" x14ac:dyDescent="0.25">
      <c r="A4807" s="196" t="s">
        <v>7552</v>
      </c>
      <c r="B4807" s="196" t="s">
        <v>1272</v>
      </c>
      <c r="C4807" s="198">
        <v>0</v>
      </c>
      <c r="D4807" s="198">
        <v>0</v>
      </c>
    </row>
    <row r="4808" spans="1:4" hidden="1" outlineLevel="3" x14ac:dyDescent="0.25">
      <c r="A4808" s="196" t="s">
        <v>7553</v>
      </c>
      <c r="B4808" s="196" t="s">
        <v>5997</v>
      </c>
      <c r="C4808" s="198">
        <v>0</v>
      </c>
      <c r="D4808" s="198">
        <v>0</v>
      </c>
    </row>
    <row r="4809" spans="1:4" hidden="1" outlineLevel="3" x14ac:dyDescent="0.25">
      <c r="A4809" s="196" t="s">
        <v>7554</v>
      </c>
      <c r="B4809" s="196" t="s">
        <v>1280</v>
      </c>
      <c r="C4809" s="198">
        <v>0</v>
      </c>
      <c r="D4809" s="198">
        <v>0</v>
      </c>
    </row>
    <row r="4810" spans="1:4" hidden="1" outlineLevel="3" x14ac:dyDescent="0.25">
      <c r="A4810" s="196" t="s">
        <v>7555</v>
      </c>
      <c r="B4810" s="196" t="s">
        <v>4452</v>
      </c>
      <c r="C4810" s="198">
        <v>0</v>
      </c>
      <c r="D4810" s="198">
        <v>0</v>
      </c>
    </row>
    <row r="4811" spans="1:4" hidden="1" outlineLevel="3" x14ac:dyDescent="0.25">
      <c r="A4811" s="196" t="s">
        <v>7556</v>
      </c>
      <c r="B4811" s="196" t="s">
        <v>7271</v>
      </c>
      <c r="C4811" s="198">
        <v>0</v>
      </c>
      <c r="D4811" s="198">
        <v>0</v>
      </c>
    </row>
    <row r="4812" spans="1:4" hidden="1" outlineLevel="3" x14ac:dyDescent="0.25">
      <c r="A4812" s="196" t="s">
        <v>3727</v>
      </c>
      <c r="B4812" s="196" t="s">
        <v>2017</v>
      </c>
      <c r="C4812" s="197">
        <v>0</v>
      </c>
      <c r="D4812" s="197">
        <v>240</v>
      </c>
    </row>
    <row r="4813" spans="1:4" hidden="1" outlineLevel="3" x14ac:dyDescent="0.25">
      <c r="A4813" s="196" t="s">
        <v>7557</v>
      </c>
      <c r="B4813" s="196" t="s">
        <v>1482</v>
      </c>
      <c r="C4813" s="198">
        <v>0</v>
      </c>
      <c r="D4813" s="198">
        <v>0</v>
      </c>
    </row>
    <row r="4814" spans="1:4" hidden="1" outlineLevel="3" x14ac:dyDescent="0.25">
      <c r="A4814" s="196" t="s">
        <v>3728</v>
      </c>
      <c r="B4814" s="196" t="s">
        <v>1486</v>
      </c>
      <c r="C4814" s="197">
        <v>0</v>
      </c>
      <c r="D4814" s="197">
        <v>409.27</v>
      </c>
    </row>
    <row r="4815" spans="1:4" hidden="1" outlineLevel="3" x14ac:dyDescent="0.25">
      <c r="A4815" s="196" t="s">
        <v>7558</v>
      </c>
      <c r="B4815" s="196" t="s">
        <v>4331</v>
      </c>
      <c r="C4815" s="198">
        <v>0</v>
      </c>
      <c r="D4815" s="198">
        <v>0</v>
      </c>
    </row>
    <row r="4816" spans="1:4" hidden="1" outlineLevel="3" x14ac:dyDescent="0.25">
      <c r="A4816" s="196" t="s">
        <v>7559</v>
      </c>
      <c r="B4816" s="196" t="s">
        <v>1000</v>
      </c>
      <c r="C4816" s="197">
        <v>0</v>
      </c>
      <c r="D4816" s="197">
        <v>195</v>
      </c>
    </row>
    <row r="4817" spans="1:4" hidden="1" outlineLevel="3" x14ac:dyDescent="0.25">
      <c r="A4817" s="196" t="s">
        <v>7560</v>
      </c>
      <c r="B4817" s="196" t="s">
        <v>1002</v>
      </c>
      <c r="C4817" s="197">
        <v>0</v>
      </c>
      <c r="D4817" s="197">
        <v>245</v>
      </c>
    </row>
    <row r="4818" spans="1:4" hidden="1" outlineLevel="3" x14ac:dyDescent="0.25">
      <c r="A4818" s="196" t="s">
        <v>7561</v>
      </c>
      <c r="B4818" s="196" t="s">
        <v>2870</v>
      </c>
      <c r="C4818" s="198">
        <v>0</v>
      </c>
      <c r="D4818" s="198">
        <v>0</v>
      </c>
    </row>
    <row r="4819" spans="1:4" hidden="1" outlineLevel="3" x14ac:dyDescent="0.25">
      <c r="A4819" s="196" t="s">
        <v>7562</v>
      </c>
      <c r="B4819" s="196" t="s">
        <v>1492</v>
      </c>
      <c r="C4819" s="197">
        <v>0</v>
      </c>
      <c r="D4819" s="197">
        <v>5</v>
      </c>
    </row>
    <row r="4820" spans="1:4" hidden="1" outlineLevel="3" x14ac:dyDescent="0.25">
      <c r="A4820" s="196" t="s">
        <v>7563</v>
      </c>
      <c r="B4820" s="196" t="s">
        <v>1304</v>
      </c>
      <c r="C4820" s="198">
        <v>0</v>
      </c>
      <c r="D4820" s="198">
        <v>0</v>
      </c>
    </row>
    <row r="4821" spans="1:4" hidden="1" outlineLevel="3" x14ac:dyDescent="0.25">
      <c r="A4821" s="196" t="s">
        <v>7564</v>
      </c>
      <c r="B4821" s="196" t="s">
        <v>4343</v>
      </c>
      <c r="C4821" s="198">
        <v>0</v>
      </c>
      <c r="D4821" s="198">
        <v>0</v>
      </c>
    </row>
    <row r="4822" spans="1:4" hidden="1" outlineLevel="3" x14ac:dyDescent="0.25">
      <c r="A4822" s="196" t="s">
        <v>7565</v>
      </c>
      <c r="B4822" s="196" t="s">
        <v>1310</v>
      </c>
      <c r="C4822" s="198">
        <v>0</v>
      </c>
      <c r="D4822" s="198">
        <v>0</v>
      </c>
    </row>
    <row r="4823" spans="1:4" hidden="1" outlineLevel="3" x14ac:dyDescent="0.25">
      <c r="A4823" s="196" t="s">
        <v>7566</v>
      </c>
      <c r="B4823" s="196" t="s">
        <v>4351</v>
      </c>
      <c r="C4823" s="198">
        <v>0</v>
      </c>
      <c r="D4823" s="198">
        <v>0</v>
      </c>
    </row>
    <row r="4824" spans="1:4" hidden="1" outlineLevel="3" x14ac:dyDescent="0.25">
      <c r="A4824" s="196" t="s">
        <v>7567</v>
      </c>
      <c r="B4824" s="196" t="s">
        <v>4491</v>
      </c>
      <c r="C4824" s="198">
        <v>0</v>
      </c>
      <c r="D4824" s="198">
        <v>0</v>
      </c>
    </row>
    <row r="4825" spans="1:4" hidden="1" outlineLevel="3" x14ac:dyDescent="0.25">
      <c r="A4825" s="196" t="s">
        <v>7568</v>
      </c>
      <c r="B4825" s="196" t="s">
        <v>3523</v>
      </c>
      <c r="C4825" s="198">
        <v>0</v>
      </c>
      <c r="D4825" s="198">
        <v>0</v>
      </c>
    </row>
    <row r="4826" spans="1:4" hidden="1" outlineLevel="3" x14ac:dyDescent="0.25">
      <c r="A4826" s="196" t="s">
        <v>7569</v>
      </c>
      <c r="B4826" s="196" t="s">
        <v>4497</v>
      </c>
      <c r="C4826" s="198">
        <v>0</v>
      </c>
      <c r="D4826" s="198">
        <v>0</v>
      </c>
    </row>
    <row r="4827" spans="1:4" hidden="1" outlineLevel="3" x14ac:dyDescent="0.25">
      <c r="A4827" s="196" t="s">
        <v>7570</v>
      </c>
      <c r="B4827" s="196" t="s">
        <v>1528</v>
      </c>
      <c r="C4827" s="197">
        <v>0</v>
      </c>
      <c r="D4827" s="197">
        <v>15</v>
      </c>
    </row>
    <row r="4828" spans="1:4" hidden="1" outlineLevel="3" x14ac:dyDescent="0.25">
      <c r="A4828" s="196" t="s">
        <v>7571</v>
      </c>
      <c r="B4828" s="196" t="s">
        <v>1532</v>
      </c>
      <c r="C4828" s="197">
        <v>0</v>
      </c>
      <c r="D4828" s="197">
        <v>10</v>
      </c>
    </row>
    <row r="4829" spans="1:4" hidden="1" outlineLevel="3" x14ac:dyDescent="0.25">
      <c r="A4829" s="196" t="s">
        <v>7572</v>
      </c>
      <c r="B4829" s="196" t="s">
        <v>1534</v>
      </c>
      <c r="C4829" s="197">
        <v>0</v>
      </c>
      <c r="D4829" s="197">
        <v>120</v>
      </c>
    </row>
    <row r="4830" spans="1:4" hidden="1" outlineLevel="3" x14ac:dyDescent="0.25">
      <c r="A4830" s="196" t="s">
        <v>7573</v>
      </c>
      <c r="B4830" s="196" t="s">
        <v>2879</v>
      </c>
      <c r="C4830" s="198">
        <v>0</v>
      </c>
      <c r="D4830" s="198">
        <v>0</v>
      </c>
    </row>
    <row r="4831" spans="1:4" hidden="1" outlineLevel="3" x14ac:dyDescent="0.25">
      <c r="A4831" s="196" t="s">
        <v>7574</v>
      </c>
      <c r="B4831" s="196" t="s">
        <v>7575</v>
      </c>
      <c r="C4831" s="198">
        <v>0</v>
      </c>
      <c r="D4831" s="198">
        <v>0</v>
      </c>
    </row>
    <row r="4832" spans="1:4" hidden="1" outlineLevel="3" x14ac:dyDescent="0.25">
      <c r="A4832" s="196" t="s">
        <v>7576</v>
      </c>
      <c r="B4832" s="196" t="s">
        <v>1326</v>
      </c>
      <c r="C4832" s="198">
        <v>0</v>
      </c>
      <c r="D4832" s="198">
        <v>0</v>
      </c>
    </row>
    <row r="4833" spans="1:4" hidden="1" outlineLevel="3" x14ac:dyDescent="0.25">
      <c r="A4833" s="196" t="s">
        <v>3729</v>
      </c>
      <c r="B4833" s="196" t="s">
        <v>1538</v>
      </c>
      <c r="C4833" s="197">
        <v>0</v>
      </c>
      <c r="D4833" s="197">
        <v>100</v>
      </c>
    </row>
    <row r="4834" spans="1:4" hidden="1" outlineLevel="3" x14ac:dyDescent="0.25">
      <c r="A4834" s="196" t="s">
        <v>7577</v>
      </c>
      <c r="B4834" s="196" t="s">
        <v>4501</v>
      </c>
      <c r="C4834" s="198">
        <v>0</v>
      </c>
      <c r="D4834" s="198">
        <v>0</v>
      </c>
    </row>
    <row r="4835" spans="1:4" hidden="1" outlineLevel="3" x14ac:dyDescent="0.25">
      <c r="A4835" s="196" t="s">
        <v>3730</v>
      </c>
      <c r="B4835" s="196" t="s">
        <v>1540</v>
      </c>
      <c r="C4835" s="198">
        <v>0</v>
      </c>
      <c r="D4835" s="198">
        <v>0</v>
      </c>
    </row>
    <row r="4836" spans="1:4" hidden="1" outlineLevel="3" x14ac:dyDescent="0.25">
      <c r="A4836" s="196" t="s">
        <v>7578</v>
      </c>
      <c r="B4836" s="196" t="s">
        <v>1334</v>
      </c>
      <c r="C4836" s="198">
        <v>0</v>
      </c>
      <c r="D4836" s="198">
        <v>0</v>
      </c>
    </row>
    <row r="4837" spans="1:4" hidden="1" outlineLevel="3" x14ac:dyDescent="0.25">
      <c r="A4837" s="196" t="s">
        <v>3731</v>
      </c>
      <c r="B4837" s="196" t="s">
        <v>1550</v>
      </c>
      <c r="C4837" s="197">
        <v>0</v>
      </c>
      <c r="D4837" s="197">
        <v>55</v>
      </c>
    </row>
    <row r="4838" spans="1:4" hidden="1" outlineLevel="3" x14ac:dyDescent="0.25">
      <c r="A4838" s="196" t="s">
        <v>7579</v>
      </c>
      <c r="B4838" s="196" t="s">
        <v>1554</v>
      </c>
      <c r="C4838" s="197">
        <v>0</v>
      </c>
      <c r="D4838" s="197">
        <v>30</v>
      </c>
    </row>
    <row r="4839" spans="1:4" hidden="1" outlineLevel="3" x14ac:dyDescent="0.25">
      <c r="A4839" s="196" t="s">
        <v>7580</v>
      </c>
      <c r="B4839" s="196" t="s">
        <v>4372</v>
      </c>
      <c r="C4839" s="198">
        <v>0</v>
      </c>
      <c r="D4839" s="198">
        <v>0</v>
      </c>
    </row>
    <row r="4840" spans="1:4" hidden="1" outlineLevel="3" x14ac:dyDescent="0.25">
      <c r="A4840" s="196" t="s">
        <v>7581</v>
      </c>
      <c r="B4840" s="196" t="s">
        <v>4374</v>
      </c>
      <c r="C4840" s="198">
        <v>0</v>
      </c>
      <c r="D4840" s="198">
        <v>0</v>
      </c>
    </row>
    <row r="4841" spans="1:4" hidden="1" outlineLevel="3" x14ac:dyDescent="0.25">
      <c r="A4841" s="196" t="s">
        <v>7582</v>
      </c>
      <c r="B4841" s="196" t="s">
        <v>1348</v>
      </c>
      <c r="C4841" s="198">
        <v>0</v>
      </c>
      <c r="D4841" s="198">
        <v>0</v>
      </c>
    </row>
    <row r="4842" spans="1:4" hidden="1" outlineLevel="3" x14ac:dyDescent="0.25">
      <c r="A4842" s="196" t="s">
        <v>7583</v>
      </c>
      <c r="B4842" s="196" t="s">
        <v>4508</v>
      </c>
      <c r="C4842" s="197">
        <v>0</v>
      </c>
      <c r="D4842" s="197">
        <v>60</v>
      </c>
    </row>
    <row r="4843" spans="1:4" hidden="1" outlineLevel="3" x14ac:dyDescent="0.25">
      <c r="A4843" s="196" t="s">
        <v>7584</v>
      </c>
      <c r="B4843" s="196" t="s">
        <v>1576</v>
      </c>
      <c r="C4843" s="197">
        <v>0</v>
      </c>
      <c r="D4843" s="197">
        <v>5</v>
      </c>
    </row>
    <row r="4844" spans="1:4" hidden="1" outlineLevel="3" x14ac:dyDescent="0.25">
      <c r="A4844" s="196" t="s">
        <v>7585</v>
      </c>
      <c r="B4844" s="196" t="s">
        <v>2896</v>
      </c>
      <c r="C4844" s="198">
        <v>0</v>
      </c>
      <c r="D4844" s="198">
        <v>0</v>
      </c>
    </row>
    <row r="4845" spans="1:4" hidden="1" outlineLevel="3" x14ac:dyDescent="0.25">
      <c r="A4845" s="196" t="s">
        <v>7586</v>
      </c>
      <c r="B4845" s="196" t="s">
        <v>1578</v>
      </c>
      <c r="C4845" s="197">
        <v>0</v>
      </c>
      <c r="D4845" s="197">
        <v>20</v>
      </c>
    </row>
    <row r="4846" spans="1:4" hidden="1" outlineLevel="3" x14ac:dyDescent="0.25">
      <c r="A4846" s="196" t="s">
        <v>3732</v>
      </c>
      <c r="B4846" s="196" t="s">
        <v>1588</v>
      </c>
      <c r="C4846" s="198">
        <v>0</v>
      </c>
      <c r="D4846" s="198">
        <v>0</v>
      </c>
    </row>
    <row r="4847" spans="1:4" hidden="1" outlineLevel="3" x14ac:dyDescent="0.25">
      <c r="A4847" s="196" t="s">
        <v>3733</v>
      </c>
      <c r="B4847" s="196" t="s">
        <v>1592</v>
      </c>
      <c r="C4847" s="197">
        <v>0</v>
      </c>
      <c r="D4847" s="197">
        <v>130</v>
      </c>
    </row>
    <row r="4848" spans="1:4" hidden="1" outlineLevel="3" x14ac:dyDescent="0.25">
      <c r="A4848" s="196" t="s">
        <v>7587</v>
      </c>
      <c r="B4848" s="196" t="s">
        <v>4387</v>
      </c>
      <c r="C4848" s="198">
        <v>0</v>
      </c>
      <c r="D4848" s="198">
        <v>0</v>
      </c>
    </row>
    <row r="4849" spans="1:4" hidden="1" outlineLevel="3" x14ac:dyDescent="0.25">
      <c r="A4849" s="196" t="s">
        <v>7588</v>
      </c>
      <c r="B4849" s="196" t="s">
        <v>1358</v>
      </c>
      <c r="C4849" s="198">
        <v>0</v>
      </c>
      <c r="D4849" s="198">
        <v>0</v>
      </c>
    </row>
    <row r="4850" spans="1:4" hidden="1" outlineLevel="3" x14ac:dyDescent="0.25">
      <c r="A4850" s="196" t="s">
        <v>3734</v>
      </c>
      <c r="B4850" s="196" t="s">
        <v>1602</v>
      </c>
      <c r="C4850" s="198">
        <v>0</v>
      </c>
      <c r="D4850" s="198">
        <v>0</v>
      </c>
    </row>
    <row r="4851" spans="1:4" hidden="1" outlineLevel="3" x14ac:dyDescent="0.25">
      <c r="A4851" s="196" t="s">
        <v>7589</v>
      </c>
      <c r="B4851" s="196" t="s">
        <v>1364</v>
      </c>
      <c r="C4851" s="198">
        <v>0</v>
      </c>
      <c r="D4851" s="198">
        <v>0</v>
      </c>
    </row>
    <row r="4852" spans="1:4" hidden="1" outlineLevel="3" x14ac:dyDescent="0.25">
      <c r="A4852" s="196" t="s">
        <v>3735</v>
      </c>
      <c r="B4852" s="196" t="s">
        <v>1608</v>
      </c>
      <c r="C4852" s="198">
        <v>0</v>
      </c>
      <c r="D4852" s="198">
        <v>0</v>
      </c>
    </row>
    <row r="4853" spans="1:4" hidden="1" outlineLevel="3" x14ac:dyDescent="0.25">
      <c r="A4853" s="196" t="s">
        <v>7590</v>
      </c>
      <c r="B4853" s="196" t="s">
        <v>1372</v>
      </c>
      <c r="C4853" s="198">
        <v>0</v>
      </c>
      <c r="D4853" s="198">
        <v>0</v>
      </c>
    </row>
    <row r="4854" spans="1:4" hidden="1" outlineLevel="3" x14ac:dyDescent="0.25">
      <c r="A4854" s="196" t="s">
        <v>7591</v>
      </c>
      <c r="B4854" s="196" t="s">
        <v>4398</v>
      </c>
      <c r="C4854" s="198">
        <v>0</v>
      </c>
      <c r="D4854" s="198">
        <v>0</v>
      </c>
    </row>
    <row r="4855" spans="1:4" hidden="1" outlineLevel="3" x14ac:dyDescent="0.25">
      <c r="A4855" s="196" t="s">
        <v>7592</v>
      </c>
      <c r="B4855" s="196" t="s">
        <v>4400</v>
      </c>
      <c r="C4855" s="198">
        <v>0</v>
      </c>
      <c r="D4855" s="198">
        <v>0</v>
      </c>
    </row>
    <row r="4856" spans="1:4" hidden="1" outlineLevel="3" x14ac:dyDescent="0.25">
      <c r="A4856" s="196" t="s">
        <v>7593</v>
      </c>
      <c r="B4856" s="196" t="s">
        <v>1378</v>
      </c>
      <c r="C4856" s="198">
        <v>0</v>
      </c>
      <c r="D4856" s="198">
        <v>0</v>
      </c>
    </row>
    <row r="4857" spans="1:4" hidden="1" outlineLevel="3" x14ac:dyDescent="0.25">
      <c r="A4857" s="196" t="s">
        <v>7594</v>
      </c>
      <c r="B4857" s="196" t="s">
        <v>1614</v>
      </c>
      <c r="C4857" s="198">
        <v>0</v>
      </c>
      <c r="D4857" s="198">
        <v>0</v>
      </c>
    </row>
    <row r="4858" spans="1:4" hidden="1" outlineLevel="3" x14ac:dyDescent="0.25">
      <c r="A4858" s="196" t="s">
        <v>7595</v>
      </c>
      <c r="B4858" s="196" t="s">
        <v>1616</v>
      </c>
      <c r="C4858" s="198">
        <v>0</v>
      </c>
      <c r="D4858" s="198">
        <v>0</v>
      </c>
    </row>
    <row r="4859" spans="1:4" hidden="1" outlineLevel="3" x14ac:dyDescent="0.25">
      <c r="A4859" s="196" t="s">
        <v>7596</v>
      </c>
      <c r="B4859" s="196" t="s">
        <v>2901</v>
      </c>
      <c r="C4859" s="198">
        <v>0</v>
      </c>
      <c r="D4859" s="198">
        <v>0</v>
      </c>
    </row>
    <row r="4860" spans="1:4" hidden="1" outlineLevel="3" x14ac:dyDescent="0.25">
      <c r="A4860" s="196" t="s">
        <v>3736</v>
      </c>
      <c r="B4860" s="196" t="s">
        <v>1620</v>
      </c>
      <c r="C4860" s="198">
        <v>0</v>
      </c>
      <c r="D4860" s="198">
        <v>0</v>
      </c>
    </row>
    <row r="4861" spans="1:4" hidden="1" outlineLevel="3" x14ac:dyDescent="0.25">
      <c r="A4861" s="196" t="s">
        <v>3737</v>
      </c>
      <c r="B4861" s="196" t="s">
        <v>3738</v>
      </c>
      <c r="C4861" s="198">
        <v>0</v>
      </c>
      <c r="D4861" s="198">
        <v>0</v>
      </c>
    </row>
    <row r="4862" spans="1:4" hidden="1" outlineLevel="3" x14ac:dyDescent="0.25">
      <c r="A4862" s="196" t="s">
        <v>3739</v>
      </c>
      <c r="B4862" s="196" t="s">
        <v>1628</v>
      </c>
      <c r="C4862" s="197">
        <v>0</v>
      </c>
      <c r="D4862" s="197">
        <v>580.49</v>
      </c>
    </row>
    <row r="4863" spans="1:4" hidden="1" outlineLevel="3" x14ac:dyDescent="0.25">
      <c r="A4863" s="196" t="s">
        <v>7597</v>
      </c>
      <c r="B4863" s="196" t="s">
        <v>7598</v>
      </c>
      <c r="C4863" s="197">
        <v>0</v>
      </c>
      <c r="D4863" s="197">
        <v>5</v>
      </c>
    </row>
    <row r="4864" spans="1:4" hidden="1" outlineLevel="3" x14ac:dyDescent="0.25">
      <c r="A4864" s="196" t="s">
        <v>7599</v>
      </c>
      <c r="B4864" s="196" t="s">
        <v>4407</v>
      </c>
      <c r="C4864" s="198">
        <v>0</v>
      </c>
      <c r="D4864" s="198">
        <v>0</v>
      </c>
    </row>
    <row r="4865" spans="1:4" hidden="1" outlineLevel="3" x14ac:dyDescent="0.25">
      <c r="A4865" s="196" t="s">
        <v>3740</v>
      </c>
      <c r="B4865" s="196" t="s">
        <v>3537</v>
      </c>
      <c r="C4865" s="198">
        <v>0</v>
      </c>
      <c r="D4865" s="198">
        <v>0</v>
      </c>
    </row>
    <row r="4866" spans="1:4" hidden="1" outlineLevel="3" x14ac:dyDescent="0.25">
      <c r="A4866" s="196" t="s">
        <v>7600</v>
      </c>
      <c r="B4866" s="196" t="s">
        <v>7278</v>
      </c>
      <c r="C4866" s="198">
        <v>0</v>
      </c>
      <c r="D4866" s="198">
        <v>0</v>
      </c>
    </row>
    <row r="4867" spans="1:4" hidden="1" outlineLevel="3" x14ac:dyDescent="0.25">
      <c r="A4867" s="196" t="s">
        <v>3741</v>
      </c>
      <c r="B4867" s="196" t="s">
        <v>1634</v>
      </c>
      <c r="C4867" s="197">
        <v>0</v>
      </c>
      <c r="D4867" s="197">
        <v>15</v>
      </c>
    </row>
    <row r="4868" spans="1:4" hidden="1" outlineLevel="3" x14ac:dyDescent="0.25">
      <c r="A4868" s="196" t="s">
        <v>7601</v>
      </c>
      <c r="B4868" s="196" t="s">
        <v>4409</v>
      </c>
      <c r="C4868" s="198">
        <v>0</v>
      </c>
      <c r="D4868" s="198">
        <v>0</v>
      </c>
    </row>
    <row r="4869" spans="1:4" hidden="1" outlineLevel="3" x14ac:dyDescent="0.25">
      <c r="A4869" s="196" t="s">
        <v>7602</v>
      </c>
      <c r="B4869" s="196" t="s">
        <v>2905</v>
      </c>
      <c r="C4869" s="198">
        <v>0</v>
      </c>
      <c r="D4869" s="198">
        <v>0</v>
      </c>
    </row>
    <row r="4870" spans="1:4" hidden="1" outlineLevel="3" x14ac:dyDescent="0.25">
      <c r="A4870" s="196" t="s">
        <v>3742</v>
      </c>
      <c r="B4870" s="196" t="s">
        <v>1638</v>
      </c>
      <c r="C4870" s="197">
        <v>0</v>
      </c>
      <c r="D4870" s="197">
        <v>40</v>
      </c>
    </row>
    <row r="4871" spans="1:4" hidden="1" outlineLevel="3" x14ac:dyDescent="0.25">
      <c r="A4871" s="196" t="s">
        <v>3743</v>
      </c>
      <c r="B4871" s="196" t="s">
        <v>1640</v>
      </c>
      <c r="C4871" s="197">
        <v>0</v>
      </c>
      <c r="D4871" s="197">
        <v>20</v>
      </c>
    </row>
    <row r="4872" spans="1:4" hidden="1" outlineLevel="3" x14ac:dyDescent="0.25">
      <c r="A4872" s="196" t="s">
        <v>3744</v>
      </c>
      <c r="B4872" s="196" t="s">
        <v>1642</v>
      </c>
      <c r="C4872" s="197">
        <v>0</v>
      </c>
      <c r="D4872" s="197">
        <v>5</v>
      </c>
    </row>
    <row r="4873" spans="1:4" hidden="1" outlineLevel="3" x14ac:dyDescent="0.25">
      <c r="A4873" s="196" t="s">
        <v>3745</v>
      </c>
      <c r="B4873" s="196" t="s">
        <v>1644</v>
      </c>
      <c r="C4873" s="197">
        <v>0</v>
      </c>
      <c r="D4873" s="197">
        <v>260</v>
      </c>
    </row>
    <row r="4874" spans="1:4" hidden="1" outlineLevel="3" x14ac:dyDescent="0.25">
      <c r="A4874" s="196" t="s">
        <v>7603</v>
      </c>
      <c r="B4874" s="196" t="s">
        <v>4417</v>
      </c>
      <c r="C4874" s="198">
        <v>0</v>
      </c>
      <c r="D4874" s="198">
        <v>0</v>
      </c>
    </row>
    <row r="4875" spans="1:4" hidden="1" outlineLevel="3" x14ac:dyDescent="0.25">
      <c r="A4875" s="196" t="s">
        <v>7604</v>
      </c>
      <c r="B4875" s="196" t="s">
        <v>1390</v>
      </c>
      <c r="C4875" s="198">
        <v>0</v>
      </c>
      <c r="D4875" s="198">
        <v>0</v>
      </c>
    </row>
    <row r="4876" spans="1:4" hidden="1" outlineLevel="3" x14ac:dyDescent="0.25">
      <c r="A4876" s="196" t="s">
        <v>7605</v>
      </c>
      <c r="B4876" s="196" t="s">
        <v>4539</v>
      </c>
      <c r="C4876" s="197">
        <v>0</v>
      </c>
      <c r="D4876" s="197">
        <v>5</v>
      </c>
    </row>
    <row r="4877" spans="1:4" hidden="1" outlineLevel="3" x14ac:dyDescent="0.25">
      <c r="A4877" s="196" t="s">
        <v>7606</v>
      </c>
      <c r="B4877" s="196" t="s">
        <v>1392</v>
      </c>
      <c r="C4877" s="198">
        <v>0</v>
      </c>
      <c r="D4877" s="198">
        <v>0</v>
      </c>
    </row>
    <row r="4878" spans="1:4" hidden="1" outlineLevel="2" x14ac:dyDescent="0.25">
      <c r="A4878" s="196" t="s">
        <v>3746</v>
      </c>
      <c r="B4878" s="196" t="s">
        <v>4549</v>
      </c>
      <c r="C4878" s="197">
        <v>0</v>
      </c>
      <c r="D4878" s="197">
        <v>4606.92</v>
      </c>
    </row>
    <row r="4879" spans="1:4" hidden="1" outlineLevel="3" x14ac:dyDescent="0.25">
      <c r="A4879" s="196" t="s">
        <v>7607</v>
      </c>
      <c r="B4879" s="196" t="s">
        <v>4552</v>
      </c>
      <c r="C4879" s="197">
        <v>0</v>
      </c>
      <c r="D4879" s="197">
        <v>25</v>
      </c>
    </row>
    <row r="4880" spans="1:4" hidden="1" outlineLevel="3" x14ac:dyDescent="0.25">
      <c r="A4880" s="196" t="s">
        <v>7608</v>
      </c>
      <c r="B4880" s="196" t="s">
        <v>4554</v>
      </c>
      <c r="C4880" s="197">
        <v>0</v>
      </c>
      <c r="D4880" s="197">
        <v>5</v>
      </c>
    </row>
    <row r="4881" spans="1:4" hidden="1" outlineLevel="3" x14ac:dyDescent="0.25">
      <c r="A4881" s="196" t="s">
        <v>3747</v>
      </c>
      <c r="B4881" s="196" t="s">
        <v>1396</v>
      </c>
      <c r="C4881" s="198">
        <v>0</v>
      </c>
      <c r="D4881" s="198">
        <v>0</v>
      </c>
    </row>
    <row r="4882" spans="1:4" hidden="1" outlineLevel="3" x14ac:dyDescent="0.25">
      <c r="A4882" s="196" t="s">
        <v>7609</v>
      </c>
      <c r="B4882" s="196" t="s">
        <v>4572</v>
      </c>
      <c r="C4882" s="198">
        <v>0</v>
      </c>
      <c r="D4882" s="198">
        <v>0</v>
      </c>
    </row>
    <row r="4883" spans="1:4" hidden="1" outlineLevel="3" x14ac:dyDescent="0.25">
      <c r="A4883" s="196" t="s">
        <v>7610</v>
      </c>
      <c r="B4883" s="196" t="s">
        <v>1668</v>
      </c>
      <c r="C4883" s="197">
        <v>0</v>
      </c>
      <c r="D4883" s="197">
        <v>5</v>
      </c>
    </row>
    <row r="4884" spans="1:4" hidden="1" outlineLevel="3" x14ac:dyDescent="0.25">
      <c r="A4884" s="196" t="s">
        <v>7611</v>
      </c>
      <c r="B4884" s="196" t="s">
        <v>1672</v>
      </c>
      <c r="C4884" s="197">
        <v>0</v>
      </c>
      <c r="D4884" s="197">
        <v>5</v>
      </c>
    </row>
    <row r="4885" spans="1:4" hidden="1" outlineLevel="3" x14ac:dyDescent="0.25">
      <c r="A4885" s="196" t="s">
        <v>7612</v>
      </c>
      <c r="B4885" s="196" t="s">
        <v>3038</v>
      </c>
      <c r="C4885" s="197">
        <v>0</v>
      </c>
      <c r="D4885" s="197">
        <v>1136.5999999999999</v>
      </c>
    </row>
    <row r="4886" spans="1:4" hidden="1" outlineLevel="3" x14ac:dyDescent="0.25">
      <c r="A4886" s="196" t="s">
        <v>7613</v>
      </c>
      <c r="B4886" s="196" t="s">
        <v>1993</v>
      </c>
      <c r="C4886" s="197">
        <v>0</v>
      </c>
      <c r="D4886" s="197">
        <v>5</v>
      </c>
    </row>
    <row r="4887" spans="1:4" hidden="1" outlineLevel="3" x14ac:dyDescent="0.25">
      <c r="A4887" s="196" t="s">
        <v>3748</v>
      </c>
      <c r="B4887" s="196" t="s">
        <v>1676</v>
      </c>
      <c r="C4887" s="197">
        <v>0</v>
      </c>
      <c r="D4887" s="197">
        <v>5</v>
      </c>
    </row>
    <row r="4888" spans="1:4" hidden="1" outlineLevel="3" x14ac:dyDescent="0.25">
      <c r="A4888" s="196" t="s">
        <v>3749</v>
      </c>
      <c r="B4888" s="196" t="s">
        <v>1678</v>
      </c>
      <c r="C4888" s="197">
        <v>0</v>
      </c>
      <c r="D4888" s="197">
        <v>10</v>
      </c>
    </row>
    <row r="4889" spans="1:4" hidden="1" outlineLevel="3" x14ac:dyDescent="0.25">
      <c r="A4889" s="196" t="s">
        <v>7614</v>
      </c>
      <c r="B4889" s="196" t="s">
        <v>1996</v>
      </c>
      <c r="C4889" s="197">
        <v>0</v>
      </c>
      <c r="D4889" s="197">
        <v>60</v>
      </c>
    </row>
    <row r="4890" spans="1:4" hidden="1" outlineLevel="3" x14ac:dyDescent="0.25">
      <c r="A4890" s="196" t="s">
        <v>3750</v>
      </c>
      <c r="B4890" s="196" t="s">
        <v>1686</v>
      </c>
      <c r="C4890" s="198">
        <v>0</v>
      </c>
      <c r="D4890" s="198">
        <v>0</v>
      </c>
    </row>
    <row r="4891" spans="1:4" hidden="1" outlineLevel="3" x14ac:dyDescent="0.25">
      <c r="A4891" s="196" t="s">
        <v>3751</v>
      </c>
      <c r="B4891" s="196" t="s">
        <v>1694</v>
      </c>
      <c r="C4891" s="197">
        <v>0</v>
      </c>
      <c r="D4891" s="197">
        <v>100</v>
      </c>
    </row>
    <row r="4892" spans="1:4" hidden="1" outlineLevel="3" x14ac:dyDescent="0.25">
      <c r="A4892" s="196" t="s">
        <v>7615</v>
      </c>
      <c r="B4892" s="196" t="s">
        <v>7284</v>
      </c>
      <c r="C4892" s="198">
        <v>0</v>
      </c>
      <c r="D4892" s="198">
        <v>0</v>
      </c>
    </row>
    <row r="4893" spans="1:4" hidden="1" outlineLevel="3" x14ac:dyDescent="0.25">
      <c r="A4893" s="196" t="s">
        <v>7616</v>
      </c>
      <c r="B4893" s="196" t="s">
        <v>4600</v>
      </c>
      <c r="C4893" s="197">
        <v>0</v>
      </c>
      <c r="D4893" s="197">
        <v>20</v>
      </c>
    </row>
    <row r="4894" spans="1:4" hidden="1" outlineLevel="3" x14ac:dyDescent="0.25">
      <c r="A4894" s="196" t="s">
        <v>7617</v>
      </c>
      <c r="B4894" s="196" t="s">
        <v>3566</v>
      </c>
      <c r="C4894" s="197">
        <v>0</v>
      </c>
      <c r="D4894" s="197">
        <v>395.32</v>
      </c>
    </row>
    <row r="4895" spans="1:4" hidden="1" outlineLevel="3" x14ac:dyDescent="0.25">
      <c r="A4895" s="196" t="s">
        <v>3752</v>
      </c>
      <c r="B4895" s="196" t="s">
        <v>1698</v>
      </c>
      <c r="C4895" s="197">
        <v>0</v>
      </c>
      <c r="D4895" s="197">
        <v>25</v>
      </c>
    </row>
    <row r="4896" spans="1:4" hidden="1" outlineLevel="3" x14ac:dyDescent="0.25">
      <c r="A4896" s="196" t="s">
        <v>3753</v>
      </c>
      <c r="B4896" s="196" t="s">
        <v>1700</v>
      </c>
      <c r="C4896" s="197">
        <v>0</v>
      </c>
      <c r="D4896" s="197">
        <v>60</v>
      </c>
    </row>
    <row r="4897" spans="1:4" hidden="1" outlineLevel="3" x14ac:dyDescent="0.25">
      <c r="A4897" s="196" t="s">
        <v>3754</v>
      </c>
      <c r="B4897" s="196" t="s">
        <v>1702</v>
      </c>
      <c r="C4897" s="198">
        <v>0</v>
      </c>
      <c r="D4897" s="198">
        <v>0</v>
      </c>
    </row>
    <row r="4898" spans="1:4" hidden="1" outlineLevel="3" x14ac:dyDescent="0.25">
      <c r="A4898" s="196" t="s">
        <v>7618</v>
      </c>
      <c r="B4898" s="196" t="s">
        <v>2003</v>
      </c>
      <c r="C4898" s="197">
        <v>0</v>
      </c>
      <c r="D4898" s="197">
        <v>60</v>
      </c>
    </row>
    <row r="4899" spans="1:4" hidden="1" outlineLevel="3" x14ac:dyDescent="0.25">
      <c r="A4899" s="196" t="s">
        <v>3755</v>
      </c>
      <c r="B4899" s="196" t="s">
        <v>1704</v>
      </c>
      <c r="C4899" s="197">
        <v>0</v>
      </c>
      <c r="D4899" s="197">
        <v>420</v>
      </c>
    </row>
    <row r="4900" spans="1:4" hidden="1" outlineLevel="3" x14ac:dyDescent="0.25">
      <c r="A4900" s="196" t="s">
        <v>7619</v>
      </c>
      <c r="B4900" s="196" t="s">
        <v>4609</v>
      </c>
      <c r="C4900" s="198">
        <v>0</v>
      </c>
      <c r="D4900" s="198">
        <v>0</v>
      </c>
    </row>
    <row r="4901" spans="1:4" hidden="1" outlineLevel="3" x14ac:dyDescent="0.25">
      <c r="A4901" s="196" t="s">
        <v>3756</v>
      </c>
      <c r="B4901" s="196" t="s">
        <v>2604</v>
      </c>
      <c r="C4901" s="197">
        <v>0</v>
      </c>
      <c r="D4901" s="197">
        <v>65</v>
      </c>
    </row>
    <row r="4902" spans="1:4" hidden="1" outlineLevel="3" x14ac:dyDescent="0.25">
      <c r="A4902" s="196" t="s">
        <v>7620</v>
      </c>
      <c r="B4902" s="196" t="s">
        <v>1710</v>
      </c>
      <c r="C4902" s="198">
        <v>0</v>
      </c>
      <c r="D4902" s="198">
        <v>0</v>
      </c>
    </row>
    <row r="4903" spans="1:4" hidden="1" outlineLevel="3" x14ac:dyDescent="0.25">
      <c r="A4903" s="196" t="s">
        <v>7621</v>
      </c>
      <c r="B4903" s="196" t="s">
        <v>2011</v>
      </c>
      <c r="C4903" s="197">
        <v>0</v>
      </c>
      <c r="D4903" s="197">
        <v>20</v>
      </c>
    </row>
    <row r="4904" spans="1:4" hidden="1" outlineLevel="3" x14ac:dyDescent="0.25">
      <c r="A4904" s="196" t="s">
        <v>7622</v>
      </c>
      <c r="B4904" s="196" t="s">
        <v>1718</v>
      </c>
      <c r="C4904" s="197">
        <v>0</v>
      </c>
      <c r="D4904" s="197">
        <v>295</v>
      </c>
    </row>
    <row r="4905" spans="1:4" hidden="1" outlineLevel="3" x14ac:dyDescent="0.25">
      <c r="A4905" s="196" t="s">
        <v>7623</v>
      </c>
      <c r="B4905" s="196" t="s">
        <v>4636</v>
      </c>
      <c r="C4905" s="198">
        <v>0</v>
      </c>
      <c r="D4905" s="198">
        <v>0</v>
      </c>
    </row>
    <row r="4906" spans="1:4" hidden="1" outlineLevel="3" x14ac:dyDescent="0.25">
      <c r="A4906" s="196" t="s">
        <v>7624</v>
      </c>
      <c r="B4906" s="196" t="s">
        <v>1724</v>
      </c>
      <c r="C4906" s="198">
        <v>0</v>
      </c>
      <c r="D4906" s="198">
        <v>0</v>
      </c>
    </row>
    <row r="4907" spans="1:4" hidden="1" outlineLevel="3" x14ac:dyDescent="0.25">
      <c r="A4907" s="196" t="s">
        <v>7625</v>
      </c>
      <c r="B4907" s="196" t="s">
        <v>4654</v>
      </c>
      <c r="C4907" s="198">
        <v>0</v>
      </c>
      <c r="D4907" s="198">
        <v>0</v>
      </c>
    </row>
    <row r="4908" spans="1:4" hidden="1" outlineLevel="3" x14ac:dyDescent="0.25">
      <c r="A4908" s="196" t="s">
        <v>7626</v>
      </c>
      <c r="B4908" s="196" t="s">
        <v>4660</v>
      </c>
      <c r="C4908" s="198">
        <v>0</v>
      </c>
      <c r="D4908" s="198">
        <v>0</v>
      </c>
    </row>
    <row r="4909" spans="1:4" hidden="1" outlineLevel="3" x14ac:dyDescent="0.25">
      <c r="A4909" s="196" t="s">
        <v>7627</v>
      </c>
      <c r="B4909" s="196" t="s">
        <v>1732</v>
      </c>
      <c r="C4909" s="197">
        <v>0</v>
      </c>
      <c r="D4909" s="197">
        <v>10</v>
      </c>
    </row>
    <row r="4910" spans="1:4" hidden="1" outlineLevel="3" x14ac:dyDescent="0.25">
      <c r="A4910" s="196" t="s">
        <v>3757</v>
      </c>
      <c r="B4910" s="196" t="s">
        <v>1734</v>
      </c>
      <c r="C4910" s="197">
        <v>0</v>
      </c>
      <c r="D4910" s="197">
        <v>290</v>
      </c>
    </row>
    <row r="4911" spans="1:4" hidden="1" outlineLevel="3" x14ac:dyDescent="0.25">
      <c r="A4911" s="196" t="s">
        <v>7628</v>
      </c>
      <c r="B4911" s="196" t="s">
        <v>4664</v>
      </c>
      <c r="C4911" s="198">
        <v>0</v>
      </c>
      <c r="D4911" s="198">
        <v>0</v>
      </c>
    </row>
    <row r="4912" spans="1:4" hidden="1" outlineLevel="3" x14ac:dyDescent="0.25">
      <c r="A4912" s="196" t="s">
        <v>7629</v>
      </c>
      <c r="B4912" s="196" t="s">
        <v>2028</v>
      </c>
      <c r="C4912" s="197">
        <v>0</v>
      </c>
      <c r="D4912" s="197">
        <v>5</v>
      </c>
    </row>
    <row r="4913" spans="1:4" hidden="1" outlineLevel="3" x14ac:dyDescent="0.25">
      <c r="A4913" s="196" t="s">
        <v>3758</v>
      </c>
      <c r="B4913" s="196" t="s">
        <v>1740</v>
      </c>
      <c r="C4913" s="197">
        <v>0</v>
      </c>
      <c r="D4913" s="197">
        <v>150</v>
      </c>
    </row>
    <row r="4914" spans="1:4" hidden="1" outlineLevel="3" x14ac:dyDescent="0.25">
      <c r="A4914" s="196" t="s">
        <v>7630</v>
      </c>
      <c r="B4914" s="196" t="s">
        <v>1748</v>
      </c>
      <c r="C4914" s="197">
        <v>0</v>
      </c>
      <c r="D4914" s="197">
        <v>5</v>
      </c>
    </row>
    <row r="4915" spans="1:4" hidden="1" outlineLevel="3" x14ac:dyDescent="0.25">
      <c r="A4915" s="196" t="s">
        <v>7631</v>
      </c>
      <c r="B4915" s="196" t="s">
        <v>4673</v>
      </c>
      <c r="C4915" s="198">
        <v>0</v>
      </c>
      <c r="D4915" s="198">
        <v>0</v>
      </c>
    </row>
    <row r="4916" spans="1:4" hidden="1" outlineLevel="3" x14ac:dyDescent="0.25">
      <c r="A4916" s="196" t="s">
        <v>7632</v>
      </c>
      <c r="B4916" s="196" t="s">
        <v>4673</v>
      </c>
      <c r="C4916" s="198">
        <v>0</v>
      </c>
      <c r="D4916" s="198">
        <v>0</v>
      </c>
    </row>
    <row r="4917" spans="1:4" hidden="1" outlineLevel="3" x14ac:dyDescent="0.25">
      <c r="A4917" s="196" t="s">
        <v>7633</v>
      </c>
      <c r="B4917" s="196" t="s">
        <v>1754</v>
      </c>
      <c r="C4917" s="198">
        <v>0</v>
      </c>
      <c r="D4917" s="198">
        <v>0</v>
      </c>
    </row>
    <row r="4918" spans="1:4" hidden="1" outlineLevel="3" x14ac:dyDescent="0.25">
      <c r="A4918" s="196" t="s">
        <v>7634</v>
      </c>
      <c r="B4918" s="196" t="s">
        <v>1754</v>
      </c>
      <c r="C4918" s="198">
        <v>0</v>
      </c>
      <c r="D4918" s="198">
        <v>0</v>
      </c>
    </row>
    <row r="4919" spans="1:4" hidden="1" outlineLevel="3" x14ac:dyDescent="0.25">
      <c r="A4919" s="196" t="s">
        <v>7635</v>
      </c>
      <c r="B4919" s="196" t="s">
        <v>4685</v>
      </c>
      <c r="C4919" s="197">
        <v>0</v>
      </c>
      <c r="D4919" s="197">
        <v>245</v>
      </c>
    </row>
    <row r="4920" spans="1:4" hidden="1" outlineLevel="3" x14ac:dyDescent="0.25">
      <c r="A4920" s="196" t="s">
        <v>7636</v>
      </c>
      <c r="B4920" s="196" t="s">
        <v>1767</v>
      </c>
      <c r="C4920" s="197">
        <v>0</v>
      </c>
      <c r="D4920" s="197">
        <v>345</v>
      </c>
    </row>
    <row r="4921" spans="1:4" hidden="1" outlineLevel="3" x14ac:dyDescent="0.25">
      <c r="A4921" s="196" t="s">
        <v>7637</v>
      </c>
      <c r="B4921" s="196" t="s">
        <v>1769</v>
      </c>
      <c r="C4921" s="197">
        <v>0</v>
      </c>
      <c r="D4921" s="197">
        <v>45</v>
      </c>
    </row>
    <row r="4922" spans="1:4" hidden="1" outlineLevel="3" x14ac:dyDescent="0.25">
      <c r="A4922" s="196" t="s">
        <v>7638</v>
      </c>
      <c r="B4922" s="196" t="s">
        <v>4692</v>
      </c>
      <c r="C4922" s="198">
        <v>0</v>
      </c>
      <c r="D4922" s="198">
        <v>0</v>
      </c>
    </row>
    <row r="4923" spans="1:4" hidden="1" outlineLevel="3" x14ac:dyDescent="0.25">
      <c r="A4923" s="196" t="s">
        <v>7639</v>
      </c>
      <c r="B4923" s="196" t="s">
        <v>7640</v>
      </c>
      <c r="C4923" s="197">
        <v>0</v>
      </c>
      <c r="D4923" s="197">
        <v>5</v>
      </c>
    </row>
    <row r="4924" spans="1:4" hidden="1" outlineLevel="3" x14ac:dyDescent="0.25">
      <c r="A4924" s="196" t="s">
        <v>7641</v>
      </c>
      <c r="B4924" s="196" t="s">
        <v>4697</v>
      </c>
      <c r="C4924" s="198">
        <v>0</v>
      </c>
      <c r="D4924" s="198">
        <v>0</v>
      </c>
    </row>
    <row r="4925" spans="1:4" hidden="1" outlineLevel="3" x14ac:dyDescent="0.25">
      <c r="A4925" s="196" t="s">
        <v>7642</v>
      </c>
      <c r="B4925" s="196" t="s">
        <v>2038</v>
      </c>
      <c r="C4925" s="197">
        <v>0</v>
      </c>
      <c r="D4925" s="197">
        <v>15</v>
      </c>
    </row>
    <row r="4926" spans="1:4" hidden="1" outlineLevel="3" x14ac:dyDescent="0.25">
      <c r="A4926" s="196" t="s">
        <v>7643</v>
      </c>
      <c r="B4926" s="196" t="s">
        <v>2039</v>
      </c>
      <c r="C4926" s="197">
        <v>0</v>
      </c>
      <c r="D4926" s="197">
        <v>50</v>
      </c>
    </row>
    <row r="4927" spans="1:4" hidden="1" outlineLevel="3" x14ac:dyDescent="0.25">
      <c r="A4927" s="196" t="s">
        <v>7644</v>
      </c>
      <c r="B4927" s="196" t="s">
        <v>4703</v>
      </c>
      <c r="C4927" s="197">
        <v>0</v>
      </c>
      <c r="D4927" s="197">
        <v>130</v>
      </c>
    </row>
    <row r="4928" spans="1:4" hidden="1" outlineLevel="3" x14ac:dyDescent="0.25">
      <c r="A4928" s="196" t="s">
        <v>3759</v>
      </c>
      <c r="B4928" s="196" t="s">
        <v>1781</v>
      </c>
      <c r="C4928" s="197">
        <v>0</v>
      </c>
      <c r="D4928" s="197">
        <v>60</v>
      </c>
    </row>
    <row r="4929" spans="1:4" hidden="1" outlineLevel="3" x14ac:dyDescent="0.25">
      <c r="A4929" s="196" t="s">
        <v>7645</v>
      </c>
      <c r="B4929" s="196" t="s">
        <v>1785</v>
      </c>
      <c r="C4929" s="197">
        <v>0</v>
      </c>
      <c r="D4929" s="197">
        <v>0</v>
      </c>
    </row>
    <row r="4930" spans="1:4" hidden="1" outlineLevel="3" x14ac:dyDescent="0.25">
      <c r="A4930" s="196" t="s">
        <v>7646</v>
      </c>
      <c r="B4930" s="196" t="s">
        <v>2042</v>
      </c>
      <c r="C4930" s="197">
        <v>0</v>
      </c>
      <c r="D4930" s="197">
        <v>25</v>
      </c>
    </row>
    <row r="4931" spans="1:4" hidden="1" outlineLevel="3" x14ac:dyDescent="0.25">
      <c r="A4931" s="196" t="s">
        <v>7647</v>
      </c>
      <c r="B4931" s="196" t="s">
        <v>2043</v>
      </c>
      <c r="C4931" s="197">
        <v>0</v>
      </c>
      <c r="D4931" s="197">
        <v>5</v>
      </c>
    </row>
    <row r="4932" spans="1:4" hidden="1" outlineLevel="3" x14ac:dyDescent="0.25">
      <c r="A4932" s="196" t="s">
        <v>7648</v>
      </c>
      <c r="B4932" s="196" t="s">
        <v>2045</v>
      </c>
      <c r="C4932" s="197">
        <v>0</v>
      </c>
      <c r="D4932" s="197">
        <v>55</v>
      </c>
    </row>
    <row r="4933" spans="1:4" hidden="1" outlineLevel="3" x14ac:dyDescent="0.25">
      <c r="A4933" s="196" t="s">
        <v>3760</v>
      </c>
      <c r="B4933" s="196" t="s">
        <v>1793</v>
      </c>
      <c r="C4933" s="198">
        <v>0</v>
      </c>
      <c r="D4933" s="198">
        <v>0</v>
      </c>
    </row>
    <row r="4934" spans="1:4" hidden="1" outlineLevel="3" x14ac:dyDescent="0.25">
      <c r="A4934" s="196" t="s">
        <v>7649</v>
      </c>
      <c r="B4934" s="196" t="s">
        <v>2050</v>
      </c>
      <c r="C4934" s="197">
        <v>0</v>
      </c>
      <c r="D4934" s="197">
        <v>10</v>
      </c>
    </row>
    <row r="4935" spans="1:4" hidden="1" outlineLevel="3" x14ac:dyDescent="0.25">
      <c r="A4935" s="196" t="s">
        <v>7650</v>
      </c>
      <c r="B4935" s="196" t="s">
        <v>1795</v>
      </c>
      <c r="C4935" s="198">
        <v>0</v>
      </c>
      <c r="D4935" s="198">
        <v>0</v>
      </c>
    </row>
    <row r="4936" spans="1:4" hidden="1" outlineLevel="3" x14ac:dyDescent="0.25">
      <c r="A4936" s="196" t="s">
        <v>7651</v>
      </c>
      <c r="B4936" s="196" t="s">
        <v>1799</v>
      </c>
      <c r="C4936" s="197">
        <v>0</v>
      </c>
      <c r="D4936" s="197">
        <v>10</v>
      </c>
    </row>
    <row r="4937" spans="1:4" hidden="1" outlineLevel="3" x14ac:dyDescent="0.25">
      <c r="A4937" s="196" t="s">
        <v>7652</v>
      </c>
      <c r="B4937" s="196" t="s">
        <v>1801</v>
      </c>
      <c r="C4937" s="197">
        <v>0</v>
      </c>
      <c r="D4937" s="197">
        <v>5</v>
      </c>
    </row>
    <row r="4938" spans="1:4" hidden="1" outlineLevel="3" x14ac:dyDescent="0.25">
      <c r="A4938" s="196" t="s">
        <v>7653</v>
      </c>
      <c r="B4938" s="196" t="s">
        <v>4743</v>
      </c>
      <c r="C4938" s="198">
        <v>0</v>
      </c>
      <c r="D4938" s="198">
        <v>0</v>
      </c>
    </row>
    <row r="4939" spans="1:4" hidden="1" outlineLevel="3" x14ac:dyDescent="0.25">
      <c r="A4939" s="196" t="s">
        <v>7654</v>
      </c>
      <c r="B4939" s="196" t="s">
        <v>4747</v>
      </c>
      <c r="C4939" s="198">
        <v>0</v>
      </c>
      <c r="D4939" s="198">
        <v>0</v>
      </c>
    </row>
    <row r="4940" spans="1:4" hidden="1" outlineLevel="3" x14ac:dyDescent="0.25">
      <c r="A4940" s="196" t="s">
        <v>7655</v>
      </c>
      <c r="B4940" s="196" t="s">
        <v>4750</v>
      </c>
      <c r="C4940" s="197">
        <v>0</v>
      </c>
      <c r="D4940" s="197">
        <v>65</v>
      </c>
    </row>
    <row r="4941" spans="1:4" hidden="1" outlineLevel="3" x14ac:dyDescent="0.25">
      <c r="A4941" s="196" t="s">
        <v>3761</v>
      </c>
      <c r="B4941" s="196" t="s">
        <v>3541</v>
      </c>
      <c r="C4941" s="198">
        <v>0</v>
      </c>
      <c r="D4941" s="198">
        <v>0</v>
      </c>
    </row>
    <row r="4942" spans="1:4" hidden="1" outlineLevel="3" x14ac:dyDescent="0.25">
      <c r="A4942" s="196" t="s">
        <v>7656</v>
      </c>
      <c r="B4942" s="196" t="s">
        <v>2061</v>
      </c>
      <c r="C4942" s="197">
        <v>0</v>
      </c>
      <c r="D4942" s="197">
        <v>60</v>
      </c>
    </row>
    <row r="4943" spans="1:4" hidden="1" outlineLevel="3" x14ac:dyDescent="0.25">
      <c r="A4943" s="196" t="s">
        <v>7657</v>
      </c>
      <c r="B4943" s="196" t="s">
        <v>1827</v>
      </c>
      <c r="C4943" s="197">
        <v>0</v>
      </c>
      <c r="D4943" s="197">
        <v>5</v>
      </c>
    </row>
    <row r="4944" spans="1:4" hidden="1" outlineLevel="3" x14ac:dyDescent="0.25">
      <c r="A4944" s="196" t="s">
        <v>7658</v>
      </c>
      <c r="B4944" s="196" t="s">
        <v>7290</v>
      </c>
      <c r="C4944" s="198">
        <v>0</v>
      </c>
      <c r="D4944" s="198">
        <v>0</v>
      </c>
    </row>
    <row r="4945" spans="1:4" hidden="1" outlineLevel="3" x14ac:dyDescent="0.25">
      <c r="A4945" s="196" t="s">
        <v>7659</v>
      </c>
      <c r="B4945" s="196" t="s">
        <v>2626</v>
      </c>
      <c r="C4945" s="198">
        <v>0</v>
      </c>
      <c r="D4945" s="198">
        <v>0</v>
      </c>
    </row>
    <row r="4946" spans="1:4" hidden="1" outlineLevel="3" x14ac:dyDescent="0.25">
      <c r="A4946" s="196" t="s">
        <v>7660</v>
      </c>
      <c r="B4946" s="196" t="s">
        <v>2626</v>
      </c>
      <c r="C4946" s="198">
        <v>0</v>
      </c>
      <c r="D4946" s="198">
        <v>0</v>
      </c>
    </row>
    <row r="4947" spans="1:4" hidden="1" outlineLevel="3" x14ac:dyDescent="0.25">
      <c r="A4947" s="196" t="s">
        <v>7661</v>
      </c>
      <c r="B4947" s="196" t="s">
        <v>4772</v>
      </c>
      <c r="C4947" s="198">
        <v>0</v>
      </c>
      <c r="D4947" s="198">
        <v>0</v>
      </c>
    </row>
    <row r="4948" spans="1:4" hidden="1" outlineLevel="3" x14ac:dyDescent="0.25">
      <c r="A4948" s="196" t="s">
        <v>7662</v>
      </c>
      <c r="B4948" s="196" t="s">
        <v>4775</v>
      </c>
      <c r="C4948" s="198">
        <v>0</v>
      </c>
      <c r="D4948" s="198">
        <v>0</v>
      </c>
    </row>
    <row r="4949" spans="1:4" hidden="1" outlineLevel="3" x14ac:dyDescent="0.25">
      <c r="A4949" s="196" t="s">
        <v>7663</v>
      </c>
      <c r="B4949" s="196" t="s">
        <v>2070</v>
      </c>
      <c r="C4949" s="197">
        <v>0</v>
      </c>
      <c r="D4949" s="197">
        <v>5</v>
      </c>
    </row>
    <row r="4950" spans="1:4" hidden="1" outlineLevel="3" x14ac:dyDescent="0.25">
      <c r="A4950" s="196" t="s">
        <v>7664</v>
      </c>
      <c r="B4950" s="196" t="s">
        <v>1857</v>
      </c>
      <c r="C4950" s="197">
        <v>0</v>
      </c>
      <c r="D4950" s="197">
        <v>290</v>
      </c>
    </row>
    <row r="4951" spans="1:4" hidden="1" outlineLevel="2" x14ac:dyDescent="0.25">
      <c r="A4951" s="196" t="s">
        <v>3762</v>
      </c>
      <c r="B4951" s="196" t="s">
        <v>1863</v>
      </c>
      <c r="C4951" s="197">
        <v>0</v>
      </c>
      <c r="D4951" s="197">
        <v>9564.5</v>
      </c>
    </row>
    <row r="4952" spans="1:4" hidden="1" outlineLevel="3" x14ac:dyDescent="0.25">
      <c r="A4952" s="196" t="s">
        <v>3763</v>
      </c>
      <c r="B4952" s="196" t="s">
        <v>1865</v>
      </c>
      <c r="C4952" s="198">
        <v>0</v>
      </c>
      <c r="D4952" s="198">
        <v>0</v>
      </c>
    </row>
    <row r="4953" spans="1:4" hidden="1" outlineLevel="3" x14ac:dyDescent="0.25">
      <c r="A4953" s="196" t="s">
        <v>3764</v>
      </c>
      <c r="B4953" s="196" t="s">
        <v>3544</v>
      </c>
      <c r="C4953" s="197">
        <v>0</v>
      </c>
      <c r="D4953" s="197">
        <v>98.2</v>
      </c>
    </row>
    <row r="4954" spans="1:4" hidden="1" outlineLevel="3" x14ac:dyDescent="0.25">
      <c r="A4954" s="196" t="s">
        <v>3765</v>
      </c>
      <c r="B4954" s="196" t="s">
        <v>1869</v>
      </c>
      <c r="C4954" s="198">
        <v>0</v>
      </c>
      <c r="D4954" s="198">
        <v>0</v>
      </c>
    </row>
    <row r="4955" spans="1:4" hidden="1" outlineLevel="3" x14ac:dyDescent="0.25">
      <c r="A4955" s="196" t="s">
        <v>3766</v>
      </c>
      <c r="B4955" s="196" t="s">
        <v>1873</v>
      </c>
      <c r="C4955" s="198">
        <v>0</v>
      </c>
      <c r="D4955" s="198">
        <v>0</v>
      </c>
    </row>
    <row r="4956" spans="1:4" hidden="1" outlineLevel="3" x14ac:dyDescent="0.25">
      <c r="A4956" s="196" t="s">
        <v>3767</v>
      </c>
      <c r="B4956" s="196" t="s">
        <v>3546</v>
      </c>
      <c r="C4956" s="198">
        <v>0</v>
      </c>
      <c r="D4956" s="198">
        <v>0</v>
      </c>
    </row>
    <row r="4957" spans="1:4" hidden="1" outlineLevel="3" x14ac:dyDescent="0.25">
      <c r="A4957" s="196" t="s">
        <v>7665</v>
      </c>
      <c r="B4957" s="196" t="s">
        <v>1875</v>
      </c>
      <c r="C4957" s="197">
        <v>0</v>
      </c>
      <c r="D4957" s="197">
        <v>5</v>
      </c>
    </row>
    <row r="4958" spans="1:4" hidden="1" outlineLevel="3" x14ac:dyDescent="0.25">
      <c r="A4958" s="196" t="s">
        <v>3768</v>
      </c>
      <c r="B4958" s="196" t="s">
        <v>1881</v>
      </c>
      <c r="C4958" s="197">
        <v>0</v>
      </c>
      <c r="D4958" s="197">
        <v>30</v>
      </c>
    </row>
    <row r="4959" spans="1:4" hidden="1" outlineLevel="3" x14ac:dyDescent="0.25">
      <c r="A4959" s="196" t="s">
        <v>3769</v>
      </c>
      <c r="B4959" s="196" t="s">
        <v>1883</v>
      </c>
      <c r="C4959" s="198">
        <v>0</v>
      </c>
      <c r="D4959" s="198">
        <v>0</v>
      </c>
    </row>
    <row r="4960" spans="1:4" hidden="1" outlineLevel="3" x14ac:dyDescent="0.25">
      <c r="A4960" s="196" t="s">
        <v>3770</v>
      </c>
      <c r="B4960" s="196" t="s">
        <v>2635</v>
      </c>
      <c r="C4960" s="198">
        <v>0</v>
      </c>
      <c r="D4960" s="198">
        <v>0</v>
      </c>
    </row>
    <row r="4961" spans="1:4" hidden="1" outlineLevel="3" x14ac:dyDescent="0.25">
      <c r="A4961" s="196" t="s">
        <v>7666</v>
      </c>
      <c r="B4961" s="196" t="s">
        <v>1887</v>
      </c>
      <c r="C4961" s="197">
        <v>0</v>
      </c>
      <c r="D4961" s="197">
        <v>5</v>
      </c>
    </row>
    <row r="4962" spans="1:4" hidden="1" outlineLevel="3" x14ac:dyDescent="0.25">
      <c r="A4962" s="196" t="s">
        <v>3771</v>
      </c>
      <c r="B4962" s="196" t="s">
        <v>1889</v>
      </c>
      <c r="C4962" s="197">
        <v>0</v>
      </c>
      <c r="D4962" s="197">
        <v>10</v>
      </c>
    </row>
    <row r="4963" spans="1:4" hidden="1" outlineLevel="3" x14ac:dyDescent="0.25">
      <c r="A4963" s="196" t="s">
        <v>3772</v>
      </c>
      <c r="B4963" s="196" t="s">
        <v>1891</v>
      </c>
      <c r="C4963" s="198">
        <v>0</v>
      </c>
      <c r="D4963" s="198">
        <v>0</v>
      </c>
    </row>
    <row r="4964" spans="1:4" hidden="1" outlineLevel="3" x14ac:dyDescent="0.25">
      <c r="A4964" s="196" t="s">
        <v>3773</v>
      </c>
      <c r="B4964" s="196" t="s">
        <v>3549</v>
      </c>
      <c r="C4964" s="198">
        <v>0</v>
      </c>
      <c r="D4964" s="198">
        <v>0</v>
      </c>
    </row>
    <row r="4965" spans="1:4" hidden="1" outlineLevel="3" x14ac:dyDescent="0.25">
      <c r="A4965" s="196" t="s">
        <v>3774</v>
      </c>
      <c r="B4965" s="196" t="s">
        <v>1895</v>
      </c>
      <c r="C4965" s="198">
        <v>0</v>
      </c>
      <c r="D4965" s="198">
        <v>0</v>
      </c>
    </row>
    <row r="4966" spans="1:4" hidden="1" outlineLevel="3" x14ac:dyDescent="0.25">
      <c r="A4966" s="196" t="s">
        <v>7667</v>
      </c>
      <c r="B4966" s="196" t="s">
        <v>2641</v>
      </c>
      <c r="C4966" s="198">
        <v>0</v>
      </c>
      <c r="D4966" s="198">
        <v>0</v>
      </c>
    </row>
    <row r="4967" spans="1:4" hidden="1" outlineLevel="3" x14ac:dyDescent="0.25">
      <c r="A4967" s="196" t="s">
        <v>3775</v>
      </c>
      <c r="B4967" s="196" t="s">
        <v>1899</v>
      </c>
      <c r="C4967" s="198">
        <v>0</v>
      </c>
      <c r="D4967" s="198">
        <v>0</v>
      </c>
    </row>
    <row r="4968" spans="1:4" hidden="1" outlineLevel="3" x14ac:dyDescent="0.25">
      <c r="A4968" s="196" t="s">
        <v>3776</v>
      </c>
      <c r="B4968" s="196" t="s">
        <v>3551</v>
      </c>
      <c r="C4968" s="198">
        <v>0</v>
      </c>
      <c r="D4968" s="198">
        <v>0</v>
      </c>
    </row>
    <row r="4969" spans="1:4" hidden="1" outlineLevel="3" x14ac:dyDescent="0.25">
      <c r="A4969" s="196" t="s">
        <v>3777</v>
      </c>
      <c r="B4969" s="196" t="s">
        <v>1903</v>
      </c>
      <c r="C4969" s="197">
        <v>0</v>
      </c>
      <c r="D4969" s="197">
        <v>120</v>
      </c>
    </row>
    <row r="4970" spans="1:4" hidden="1" outlineLevel="3" x14ac:dyDescent="0.25">
      <c r="A4970" s="196" t="s">
        <v>3778</v>
      </c>
      <c r="B4970" s="196" t="s">
        <v>2645</v>
      </c>
      <c r="C4970" s="198">
        <v>0</v>
      </c>
      <c r="D4970" s="198">
        <v>0</v>
      </c>
    </row>
    <row r="4971" spans="1:4" hidden="1" outlineLevel="3" x14ac:dyDescent="0.25">
      <c r="A4971" s="196" t="s">
        <v>3779</v>
      </c>
      <c r="B4971" s="196" t="s">
        <v>2647</v>
      </c>
      <c r="C4971" s="197">
        <v>0</v>
      </c>
      <c r="D4971" s="197">
        <v>5920.4</v>
      </c>
    </row>
    <row r="4972" spans="1:4" hidden="1" outlineLevel="3" x14ac:dyDescent="0.25">
      <c r="A4972" s="196" t="s">
        <v>3780</v>
      </c>
      <c r="B4972" s="196" t="s">
        <v>2649</v>
      </c>
      <c r="C4972" s="198">
        <v>0</v>
      </c>
      <c r="D4972" s="198">
        <v>0</v>
      </c>
    </row>
    <row r="4973" spans="1:4" hidden="1" outlineLevel="3" x14ac:dyDescent="0.25">
      <c r="A4973" s="196" t="s">
        <v>7668</v>
      </c>
      <c r="B4973" s="196" t="s">
        <v>4147</v>
      </c>
      <c r="C4973" s="198">
        <v>0</v>
      </c>
      <c r="D4973" s="198">
        <v>0</v>
      </c>
    </row>
    <row r="4974" spans="1:4" hidden="1" outlineLevel="3" x14ac:dyDescent="0.25">
      <c r="A4974" s="196" t="s">
        <v>3781</v>
      </c>
      <c r="B4974" s="196" t="s">
        <v>1906</v>
      </c>
      <c r="C4974" s="197">
        <v>0</v>
      </c>
      <c r="D4974" s="197">
        <v>1837</v>
      </c>
    </row>
    <row r="4975" spans="1:4" hidden="1" outlineLevel="3" x14ac:dyDescent="0.25">
      <c r="A4975" s="196" t="s">
        <v>3782</v>
      </c>
      <c r="B4975" s="196" t="s">
        <v>3783</v>
      </c>
      <c r="C4975" s="197">
        <v>0</v>
      </c>
      <c r="D4975" s="197">
        <v>488.9</v>
      </c>
    </row>
    <row r="4976" spans="1:4" hidden="1" outlineLevel="3" x14ac:dyDescent="0.25">
      <c r="A4976" s="196" t="s">
        <v>3784</v>
      </c>
      <c r="B4976" s="196" t="s">
        <v>1908</v>
      </c>
      <c r="C4976" s="197">
        <v>0</v>
      </c>
      <c r="D4976" s="197">
        <v>75</v>
      </c>
    </row>
    <row r="4977" spans="1:4" hidden="1" outlineLevel="3" x14ac:dyDescent="0.25">
      <c r="A4977" s="196" t="s">
        <v>3785</v>
      </c>
      <c r="B4977" s="196" t="s">
        <v>1916</v>
      </c>
      <c r="C4977" s="198">
        <v>0</v>
      </c>
      <c r="D4977" s="198">
        <v>0</v>
      </c>
    </row>
    <row r="4978" spans="1:4" hidden="1" outlineLevel="3" x14ac:dyDescent="0.25">
      <c r="A4978" s="196" t="s">
        <v>3786</v>
      </c>
      <c r="B4978" s="196" t="s">
        <v>1922</v>
      </c>
      <c r="C4978" s="198">
        <v>0</v>
      </c>
      <c r="D4978" s="198">
        <v>0</v>
      </c>
    </row>
    <row r="4979" spans="1:4" hidden="1" outlineLevel="3" x14ac:dyDescent="0.25">
      <c r="A4979" s="196" t="s">
        <v>3787</v>
      </c>
      <c r="B4979" s="196" t="s">
        <v>1924</v>
      </c>
      <c r="C4979" s="198">
        <v>0</v>
      </c>
      <c r="D4979" s="198">
        <v>0</v>
      </c>
    </row>
    <row r="4980" spans="1:4" hidden="1" outlineLevel="3" x14ac:dyDescent="0.25">
      <c r="A4980" s="196" t="s">
        <v>7669</v>
      </c>
      <c r="B4980" s="196" t="s">
        <v>4801</v>
      </c>
      <c r="C4980" s="197">
        <v>0</v>
      </c>
      <c r="D4980" s="197">
        <v>10</v>
      </c>
    </row>
    <row r="4981" spans="1:4" hidden="1" outlineLevel="3" x14ac:dyDescent="0.25">
      <c r="A4981" s="196" t="s">
        <v>3788</v>
      </c>
      <c r="B4981" s="196" t="s">
        <v>1926</v>
      </c>
      <c r="C4981" s="197">
        <v>0</v>
      </c>
      <c r="D4981" s="197">
        <v>135</v>
      </c>
    </row>
    <row r="4982" spans="1:4" hidden="1" outlineLevel="3" x14ac:dyDescent="0.25">
      <c r="A4982" s="196" t="s">
        <v>7670</v>
      </c>
      <c r="B4982" s="196" t="s">
        <v>1928</v>
      </c>
      <c r="C4982" s="197">
        <v>0</v>
      </c>
      <c r="D4982" s="197">
        <v>5</v>
      </c>
    </row>
    <row r="4983" spans="1:4" hidden="1" outlineLevel="3" x14ac:dyDescent="0.25">
      <c r="A4983" s="196" t="s">
        <v>3789</v>
      </c>
      <c r="B4983" s="196" t="s">
        <v>1930</v>
      </c>
      <c r="C4983" s="198">
        <v>0</v>
      </c>
      <c r="D4983" s="198">
        <v>0</v>
      </c>
    </row>
    <row r="4984" spans="1:4" hidden="1" outlineLevel="3" x14ac:dyDescent="0.25">
      <c r="A4984" s="196" t="s">
        <v>3790</v>
      </c>
      <c r="B4984" s="196" t="s">
        <v>1932</v>
      </c>
      <c r="C4984" s="198">
        <v>0</v>
      </c>
      <c r="D4984" s="198">
        <v>0</v>
      </c>
    </row>
    <row r="4985" spans="1:4" hidden="1" outlineLevel="3" x14ac:dyDescent="0.25">
      <c r="A4985" s="196" t="s">
        <v>7671</v>
      </c>
      <c r="B4985" s="196" t="s">
        <v>4805</v>
      </c>
      <c r="C4985" s="198">
        <v>0</v>
      </c>
      <c r="D4985" s="198">
        <v>0</v>
      </c>
    </row>
    <row r="4986" spans="1:4" hidden="1" outlineLevel="3" x14ac:dyDescent="0.25">
      <c r="A4986" s="196" t="s">
        <v>7672</v>
      </c>
      <c r="B4986" s="196" t="s">
        <v>1936</v>
      </c>
      <c r="C4986" s="197">
        <v>0</v>
      </c>
      <c r="D4986" s="197">
        <v>5</v>
      </c>
    </row>
    <row r="4987" spans="1:4" hidden="1" outlineLevel="3" x14ac:dyDescent="0.25">
      <c r="A4987" s="196" t="s">
        <v>7673</v>
      </c>
      <c r="B4987" s="196" t="s">
        <v>7231</v>
      </c>
      <c r="C4987" s="198">
        <v>0</v>
      </c>
      <c r="D4987" s="198">
        <v>0</v>
      </c>
    </row>
    <row r="4988" spans="1:4" hidden="1" outlineLevel="3" x14ac:dyDescent="0.25">
      <c r="A4988" s="196" t="s">
        <v>3791</v>
      </c>
      <c r="B4988" s="196" t="s">
        <v>1938</v>
      </c>
      <c r="C4988" s="198">
        <v>0</v>
      </c>
      <c r="D4988" s="198">
        <v>0</v>
      </c>
    </row>
    <row r="4989" spans="1:4" hidden="1" outlineLevel="3" x14ac:dyDescent="0.25">
      <c r="A4989" s="196" t="s">
        <v>7674</v>
      </c>
      <c r="B4989" s="196" t="s">
        <v>4807</v>
      </c>
      <c r="C4989" s="197">
        <v>0</v>
      </c>
      <c r="D4989" s="197">
        <v>5</v>
      </c>
    </row>
    <row r="4990" spans="1:4" hidden="1" outlineLevel="3" x14ac:dyDescent="0.25">
      <c r="A4990" s="196" t="s">
        <v>3792</v>
      </c>
      <c r="B4990" s="196" t="s">
        <v>1940</v>
      </c>
      <c r="C4990" s="197">
        <v>0</v>
      </c>
      <c r="D4990" s="197">
        <v>360</v>
      </c>
    </row>
    <row r="4991" spans="1:4" hidden="1" outlineLevel="3" x14ac:dyDescent="0.25">
      <c r="A4991" s="196" t="s">
        <v>7675</v>
      </c>
      <c r="B4991" s="196" t="s">
        <v>1944</v>
      </c>
      <c r="C4991" s="197">
        <v>0</v>
      </c>
      <c r="D4991" s="197">
        <v>60</v>
      </c>
    </row>
    <row r="4992" spans="1:4" hidden="1" outlineLevel="3" x14ac:dyDescent="0.25">
      <c r="A4992" s="196" t="s">
        <v>7676</v>
      </c>
      <c r="B4992" s="196" t="s">
        <v>4181</v>
      </c>
      <c r="C4992" s="198">
        <v>0</v>
      </c>
      <c r="D4992" s="198">
        <v>0</v>
      </c>
    </row>
    <row r="4993" spans="1:4" hidden="1" outlineLevel="3" x14ac:dyDescent="0.25">
      <c r="A4993" s="196" t="s">
        <v>7677</v>
      </c>
      <c r="B4993" s="196" t="s">
        <v>4183</v>
      </c>
      <c r="C4993" s="198">
        <v>0</v>
      </c>
      <c r="D4993" s="198">
        <v>0</v>
      </c>
    </row>
    <row r="4994" spans="1:4" hidden="1" outlineLevel="3" x14ac:dyDescent="0.25">
      <c r="A4994" s="196" t="s">
        <v>7678</v>
      </c>
      <c r="B4994" s="196" t="s">
        <v>7679</v>
      </c>
      <c r="C4994" s="198">
        <v>0</v>
      </c>
      <c r="D4994" s="198">
        <v>0</v>
      </c>
    </row>
    <row r="4995" spans="1:4" hidden="1" outlineLevel="3" x14ac:dyDescent="0.25">
      <c r="A4995" s="196" t="s">
        <v>7680</v>
      </c>
      <c r="B4995" s="196" t="s">
        <v>1946</v>
      </c>
      <c r="C4995" s="197">
        <v>0</v>
      </c>
      <c r="D4995" s="197">
        <v>5</v>
      </c>
    </row>
    <row r="4996" spans="1:4" hidden="1" outlineLevel="3" x14ac:dyDescent="0.25">
      <c r="A4996" s="196" t="s">
        <v>7681</v>
      </c>
      <c r="B4996" s="196" t="s">
        <v>4192</v>
      </c>
      <c r="C4996" s="198">
        <v>0</v>
      </c>
      <c r="D4996" s="198">
        <v>0</v>
      </c>
    </row>
    <row r="4997" spans="1:4" hidden="1" outlineLevel="3" x14ac:dyDescent="0.25">
      <c r="A4997" s="196" t="s">
        <v>3793</v>
      </c>
      <c r="B4997" s="196" t="s">
        <v>1948</v>
      </c>
      <c r="C4997" s="197">
        <v>0</v>
      </c>
      <c r="D4997" s="197">
        <v>50</v>
      </c>
    </row>
    <row r="4998" spans="1:4" hidden="1" outlineLevel="3" x14ac:dyDescent="0.25">
      <c r="A4998" s="196" t="s">
        <v>7682</v>
      </c>
      <c r="B4998" s="196" t="s">
        <v>1950</v>
      </c>
      <c r="C4998" s="198">
        <v>0</v>
      </c>
      <c r="D4998" s="198">
        <v>0</v>
      </c>
    </row>
    <row r="4999" spans="1:4" hidden="1" outlineLevel="3" x14ac:dyDescent="0.25">
      <c r="A4999" s="196" t="s">
        <v>3794</v>
      </c>
      <c r="B4999" s="196" t="s">
        <v>3561</v>
      </c>
      <c r="C4999" s="198">
        <v>0</v>
      </c>
      <c r="D4999" s="198">
        <v>0</v>
      </c>
    </row>
    <row r="5000" spans="1:4" hidden="1" outlineLevel="3" x14ac:dyDescent="0.25">
      <c r="A5000" s="196" t="s">
        <v>3795</v>
      </c>
      <c r="B5000" s="196" t="s">
        <v>2658</v>
      </c>
      <c r="C5000" s="198">
        <v>0</v>
      </c>
      <c r="D5000" s="198">
        <v>0</v>
      </c>
    </row>
    <row r="5001" spans="1:4" hidden="1" outlineLevel="3" x14ac:dyDescent="0.25">
      <c r="A5001" s="196" t="s">
        <v>7683</v>
      </c>
      <c r="B5001" s="196" t="s">
        <v>4818</v>
      </c>
      <c r="C5001" s="197">
        <v>0</v>
      </c>
      <c r="D5001" s="197">
        <v>5</v>
      </c>
    </row>
    <row r="5002" spans="1:4" hidden="1" outlineLevel="3" x14ac:dyDescent="0.25">
      <c r="A5002" s="196" t="s">
        <v>7684</v>
      </c>
      <c r="B5002" s="196" t="s">
        <v>7685</v>
      </c>
      <c r="C5002" s="198">
        <v>0</v>
      </c>
      <c r="D5002" s="198">
        <v>0</v>
      </c>
    </row>
    <row r="5003" spans="1:4" hidden="1" outlineLevel="3" x14ac:dyDescent="0.25">
      <c r="A5003" s="196" t="s">
        <v>3796</v>
      </c>
      <c r="B5003" s="196" t="s">
        <v>1959</v>
      </c>
      <c r="C5003" s="198">
        <v>0</v>
      </c>
      <c r="D5003" s="198">
        <v>0</v>
      </c>
    </row>
    <row r="5004" spans="1:4" hidden="1" outlineLevel="3" x14ac:dyDescent="0.25">
      <c r="A5004" s="196" t="s">
        <v>7686</v>
      </c>
      <c r="B5004" s="196" t="s">
        <v>4820</v>
      </c>
      <c r="C5004" s="197">
        <v>0</v>
      </c>
      <c r="D5004" s="197">
        <v>30</v>
      </c>
    </row>
    <row r="5005" spans="1:4" hidden="1" outlineLevel="3" x14ac:dyDescent="0.25">
      <c r="A5005" s="196" t="s">
        <v>7687</v>
      </c>
      <c r="B5005" s="196" t="s">
        <v>4225</v>
      </c>
      <c r="C5005" s="198">
        <v>0</v>
      </c>
      <c r="D5005" s="198">
        <v>0</v>
      </c>
    </row>
    <row r="5006" spans="1:4" hidden="1" outlineLevel="3" x14ac:dyDescent="0.25">
      <c r="A5006" s="196" t="s">
        <v>3797</v>
      </c>
      <c r="B5006" s="196" t="s">
        <v>1967</v>
      </c>
      <c r="C5006" s="198">
        <v>0</v>
      </c>
      <c r="D5006" s="198">
        <v>0</v>
      </c>
    </row>
    <row r="5007" spans="1:4" hidden="1" outlineLevel="3" x14ac:dyDescent="0.25">
      <c r="A5007" s="196" t="s">
        <v>7688</v>
      </c>
      <c r="B5007" s="196" t="s">
        <v>4825</v>
      </c>
      <c r="C5007" s="198">
        <v>0</v>
      </c>
      <c r="D5007" s="198">
        <v>0</v>
      </c>
    </row>
    <row r="5008" spans="1:4" hidden="1" outlineLevel="3" x14ac:dyDescent="0.25">
      <c r="A5008" s="196" t="s">
        <v>3798</v>
      </c>
      <c r="B5008" s="196" t="s">
        <v>1969</v>
      </c>
      <c r="C5008" s="197">
        <v>0</v>
      </c>
      <c r="D5008" s="197">
        <v>145</v>
      </c>
    </row>
    <row r="5009" spans="1:4" hidden="1" outlineLevel="3" x14ac:dyDescent="0.25">
      <c r="A5009" s="196" t="s">
        <v>7689</v>
      </c>
      <c r="B5009" s="196" t="s">
        <v>5718</v>
      </c>
      <c r="C5009" s="198">
        <v>0</v>
      </c>
      <c r="D5009" s="198">
        <v>0</v>
      </c>
    </row>
    <row r="5010" spans="1:4" hidden="1" outlineLevel="3" x14ac:dyDescent="0.25">
      <c r="A5010" s="196" t="s">
        <v>3799</v>
      </c>
      <c r="B5010" s="196" t="s">
        <v>1971</v>
      </c>
      <c r="C5010" s="198">
        <v>0</v>
      </c>
      <c r="D5010" s="198">
        <v>0</v>
      </c>
    </row>
    <row r="5011" spans="1:4" hidden="1" outlineLevel="3" x14ac:dyDescent="0.25">
      <c r="A5011" s="196" t="s">
        <v>7690</v>
      </c>
      <c r="B5011" s="196" t="s">
        <v>1973</v>
      </c>
      <c r="C5011" s="197">
        <v>0</v>
      </c>
      <c r="D5011" s="197">
        <v>10</v>
      </c>
    </row>
    <row r="5012" spans="1:4" hidden="1" outlineLevel="3" x14ac:dyDescent="0.25">
      <c r="A5012" s="196" t="s">
        <v>3800</v>
      </c>
      <c r="B5012" s="196" t="s">
        <v>2663</v>
      </c>
      <c r="C5012" s="198">
        <v>0</v>
      </c>
      <c r="D5012" s="198">
        <v>0</v>
      </c>
    </row>
    <row r="5013" spans="1:4" hidden="1" outlineLevel="3" x14ac:dyDescent="0.25">
      <c r="A5013" s="196" t="s">
        <v>7691</v>
      </c>
      <c r="B5013" s="196" t="s">
        <v>1166</v>
      </c>
      <c r="C5013" s="197">
        <v>0</v>
      </c>
      <c r="D5013" s="197">
        <v>150</v>
      </c>
    </row>
    <row r="5014" spans="1:4" hidden="1" outlineLevel="2" x14ac:dyDescent="0.25">
      <c r="A5014" s="196" t="s">
        <v>3801</v>
      </c>
      <c r="B5014" s="196" t="s">
        <v>4828</v>
      </c>
      <c r="C5014" s="197">
        <v>0</v>
      </c>
      <c r="D5014" s="197">
        <v>590</v>
      </c>
    </row>
    <row r="5015" spans="1:4" hidden="1" outlineLevel="3" x14ac:dyDescent="0.25">
      <c r="A5015" s="196" t="s">
        <v>7692</v>
      </c>
      <c r="B5015" s="196" t="s">
        <v>1865</v>
      </c>
      <c r="C5015" s="197">
        <v>0</v>
      </c>
      <c r="D5015" s="197">
        <v>150</v>
      </c>
    </row>
    <row r="5016" spans="1:4" hidden="1" outlineLevel="3" x14ac:dyDescent="0.25">
      <c r="A5016" s="196" t="s">
        <v>7693</v>
      </c>
      <c r="B5016" s="196" t="s">
        <v>1873</v>
      </c>
      <c r="C5016" s="197">
        <v>0</v>
      </c>
      <c r="D5016" s="197">
        <v>200</v>
      </c>
    </row>
    <row r="5017" spans="1:4" hidden="1" outlineLevel="3" x14ac:dyDescent="0.25">
      <c r="A5017" s="196" t="s">
        <v>7694</v>
      </c>
      <c r="B5017" s="196" t="s">
        <v>1930</v>
      </c>
      <c r="C5017" s="197">
        <v>0</v>
      </c>
      <c r="D5017" s="197">
        <v>100</v>
      </c>
    </row>
    <row r="5018" spans="1:4" hidden="1" outlineLevel="3" x14ac:dyDescent="0.25">
      <c r="A5018" s="196" t="s">
        <v>7695</v>
      </c>
      <c r="B5018" s="196" t="s">
        <v>2356</v>
      </c>
      <c r="C5018" s="197">
        <v>0</v>
      </c>
      <c r="D5018" s="197">
        <v>115</v>
      </c>
    </row>
    <row r="5019" spans="1:4" hidden="1" outlineLevel="3" x14ac:dyDescent="0.25">
      <c r="A5019" s="196" t="s">
        <v>7696</v>
      </c>
      <c r="B5019" s="196" t="s">
        <v>2360</v>
      </c>
      <c r="C5019" s="197">
        <v>0</v>
      </c>
      <c r="D5019" s="197">
        <v>5</v>
      </c>
    </row>
    <row r="5020" spans="1:4" hidden="1" outlineLevel="3" x14ac:dyDescent="0.25">
      <c r="A5020" s="196" t="s">
        <v>7697</v>
      </c>
      <c r="B5020" s="196" t="s">
        <v>2362</v>
      </c>
      <c r="C5020" s="197">
        <v>0</v>
      </c>
      <c r="D5020" s="197">
        <v>5</v>
      </c>
    </row>
    <row r="5021" spans="1:4" hidden="1" outlineLevel="3" x14ac:dyDescent="0.25">
      <c r="A5021" s="196" t="s">
        <v>7698</v>
      </c>
      <c r="B5021" s="196" t="s">
        <v>2191</v>
      </c>
      <c r="C5021" s="197">
        <v>0</v>
      </c>
      <c r="D5021" s="197">
        <v>15</v>
      </c>
    </row>
    <row r="5022" spans="1:4" hidden="1" outlineLevel="2" x14ac:dyDescent="0.25">
      <c r="A5022" s="196" t="s">
        <v>3803</v>
      </c>
      <c r="B5022" s="196" t="s">
        <v>7309</v>
      </c>
      <c r="C5022" s="197">
        <v>0</v>
      </c>
      <c r="D5022" s="197">
        <v>9154.16</v>
      </c>
    </row>
    <row r="5023" spans="1:4" hidden="1" outlineLevel="3" x14ac:dyDescent="0.25">
      <c r="A5023" s="196" t="s">
        <v>7699</v>
      </c>
      <c r="B5023" s="196" t="s">
        <v>2077</v>
      </c>
      <c r="C5023" s="197">
        <v>0</v>
      </c>
      <c r="D5023" s="197">
        <v>10</v>
      </c>
    </row>
    <row r="5024" spans="1:4" hidden="1" outlineLevel="3" x14ac:dyDescent="0.25">
      <c r="A5024" s="196" t="s">
        <v>7700</v>
      </c>
      <c r="B5024" s="196" t="s">
        <v>2079</v>
      </c>
      <c r="C5024" s="198">
        <v>0</v>
      </c>
      <c r="D5024" s="198">
        <v>0</v>
      </c>
    </row>
    <row r="5025" spans="1:4" hidden="1" outlineLevel="3" x14ac:dyDescent="0.25">
      <c r="A5025" s="196" t="s">
        <v>7701</v>
      </c>
      <c r="B5025" s="196" t="s">
        <v>5227</v>
      </c>
      <c r="C5025" s="198">
        <v>0</v>
      </c>
      <c r="D5025" s="198">
        <v>0</v>
      </c>
    </row>
    <row r="5026" spans="1:4" hidden="1" outlineLevel="3" x14ac:dyDescent="0.25">
      <c r="A5026" s="196" t="s">
        <v>3804</v>
      </c>
      <c r="B5026" s="196" t="s">
        <v>2083</v>
      </c>
      <c r="C5026" s="197">
        <v>0</v>
      </c>
      <c r="D5026" s="197">
        <v>468</v>
      </c>
    </row>
    <row r="5027" spans="1:4" hidden="1" outlineLevel="3" x14ac:dyDescent="0.25">
      <c r="A5027" s="196" t="s">
        <v>7702</v>
      </c>
      <c r="B5027" s="196" t="s">
        <v>5231</v>
      </c>
      <c r="C5027" s="198">
        <v>0</v>
      </c>
      <c r="D5027" s="198">
        <v>0</v>
      </c>
    </row>
    <row r="5028" spans="1:4" hidden="1" outlineLevel="3" x14ac:dyDescent="0.25">
      <c r="A5028" s="196" t="s">
        <v>7703</v>
      </c>
      <c r="B5028" s="196" t="s">
        <v>2089</v>
      </c>
      <c r="C5028" s="197">
        <v>0</v>
      </c>
      <c r="D5028" s="197">
        <v>10</v>
      </c>
    </row>
    <row r="5029" spans="1:4" hidden="1" outlineLevel="3" x14ac:dyDescent="0.25">
      <c r="A5029" s="196" t="s">
        <v>7704</v>
      </c>
      <c r="B5029" s="196" t="s">
        <v>2091</v>
      </c>
      <c r="C5029" s="198">
        <v>0</v>
      </c>
      <c r="D5029" s="198">
        <v>0</v>
      </c>
    </row>
    <row r="5030" spans="1:4" hidden="1" outlineLevel="3" x14ac:dyDescent="0.25">
      <c r="A5030" s="196" t="s">
        <v>7705</v>
      </c>
      <c r="B5030" s="196" t="s">
        <v>868</v>
      </c>
      <c r="C5030" s="198">
        <v>0</v>
      </c>
      <c r="D5030" s="198">
        <v>0</v>
      </c>
    </row>
    <row r="5031" spans="1:4" hidden="1" outlineLevel="3" x14ac:dyDescent="0.25">
      <c r="A5031" s="196" t="s">
        <v>7706</v>
      </c>
      <c r="B5031" s="196" t="s">
        <v>2093</v>
      </c>
      <c r="C5031" s="198">
        <v>0</v>
      </c>
      <c r="D5031" s="198">
        <v>0</v>
      </c>
    </row>
    <row r="5032" spans="1:4" hidden="1" outlineLevel="3" x14ac:dyDescent="0.25">
      <c r="A5032" s="196" t="s">
        <v>3805</v>
      </c>
      <c r="B5032" s="196" t="s">
        <v>2095</v>
      </c>
      <c r="C5032" s="197">
        <v>0</v>
      </c>
      <c r="D5032" s="197">
        <v>300</v>
      </c>
    </row>
    <row r="5033" spans="1:4" hidden="1" outlineLevel="3" x14ac:dyDescent="0.25">
      <c r="A5033" s="196" t="s">
        <v>7707</v>
      </c>
      <c r="B5033" s="196" t="s">
        <v>3376</v>
      </c>
      <c r="C5033" s="198">
        <v>0</v>
      </c>
      <c r="D5033" s="198">
        <v>0</v>
      </c>
    </row>
    <row r="5034" spans="1:4" hidden="1" outlineLevel="3" x14ac:dyDescent="0.25">
      <c r="A5034" s="196" t="s">
        <v>3806</v>
      </c>
      <c r="B5034" s="196" t="s">
        <v>2103</v>
      </c>
      <c r="C5034" s="198">
        <v>0</v>
      </c>
      <c r="D5034" s="198">
        <v>0</v>
      </c>
    </row>
    <row r="5035" spans="1:4" hidden="1" outlineLevel="3" x14ac:dyDescent="0.25">
      <c r="A5035" s="196" t="s">
        <v>3807</v>
      </c>
      <c r="B5035" s="196" t="s">
        <v>2105</v>
      </c>
      <c r="C5035" s="197">
        <v>0</v>
      </c>
      <c r="D5035" s="197">
        <v>2259.35</v>
      </c>
    </row>
    <row r="5036" spans="1:4" hidden="1" outlineLevel="3" x14ac:dyDescent="0.25">
      <c r="A5036" s="196" t="s">
        <v>7708</v>
      </c>
      <c r="B5036" s="196" t="s">
        <v>2109</v>
      </c>
      <c r="C5036" s="197">
        <v>0</v>
      </c>
      <c r="D5036" s="197">
        <v>105</v>
      </c>
    </row>
    <row r="5037" spans="1:4" hidden="1" outlineLevel="3" x14ac:dyDescent="0.25">
      <c r="A5037" s="196" t="s">
        <v>7709</v>
      </c>
      <c r="B5037" s="196" t="s">
        <v>2113</v>
      </c>
      <c r="C5037" s="197">
        <v>0</v>
      </c>
      <c r="D5037" s="197">
        <v>5</v>
      </c>
    </row>
    <row r="5038" spans="1:4" hidden="1" outlineLevel="3" x14ac:dyDescent="0.25">
      <c r="A5038" s="196" t="s">
        <v>3808</v>
      </c>
      <c r="B5038" s="196" t="s">
        <v>2115</v>
      </c>
      <c r="C5038" s="198">
        <v>0</v>
      </c>
      <c r="D5038" s="198">
        <v>0</v>
      </c>
    </row>
    <row r="5039" spans="1:4" hidden="1" outlineLevel="3" x14ac:dyDescent="0.25">
      <c r="A5039" s="196" t="s">
        <v>7710</v>
      </c>
      <c r="B5039" s="196" t="s">
        <v>5245</v>
      </c>
      <c r="C5039" s="198">
        <v>0</v>
      </c>
      <c r="D5039" s="198">
        <v>0</v>
      </c>
    </row>
    <row r="5040" spans="1:4" hidden="1" outlineLevel="3" x14ac:dyDescent="0.25">
      <c r="A5040" s="196" t="s">
        <v>3809</v>
      </c>
      <c r="B5040" s="196" t="s">
        <v>2119</v>
      </c>
      <c r="C5040" s="197">
        <v>0</v>
      </c>
      <c r="D5040" s="197">
        <v>5</v>
      </c>
    </row>
    <row r="5041" spans="1:4" hidden="1" outlineLevel="3" x14ac:dyDescent="0.25">
      <c r="A5041" s="196" t="s">
        <v>3810</v>
      </c>
      <c r="B5041" s="196" t="s">
        <v>2121</v>
      </c>
      <c r="C5041" s="197">
        <v>0</v>
      </c>
      <c r="D5041" s="197">
        <v>50</v>
      </c>
    </row>
    <row r="5042" spans="1:4" hidden="1" outlineLevel="3" x14ac:dyDescent="0.25">
      <c r="A5042" s="196" t="s">
        <v>3811</v>
      </c>
      <c r="B5042" s="196" t="s">
        <v>1908</v>
      </c>
      <c r="C5042" s="198">
        <v>0</v>
      </c>
      <c r="D5042" s="198">
        <v>0</v>
      </c>
    </row>
    <row r="5043" spans="1:4" hidden="1" outlineLevel="3" x14ac:dyDescent="0.25">
      <c r="A5043" s="196" t="s">
        <v>7711</v>
      </c>
      <c r="B5043" s="196" t="s">
        <v>4302</v>
      </c>
      <c r="C5043" s="198">
        <v>0</v>
      </c>
      <c r="D5043" s="198">
        <v>0</v>
      </c>
    </row>
    <row r="5044" spans="1:4" hidden="1" outlineLevel="3" x14ac:dyDescent="0.25">
      <c r="A5044" s="196" t="s">
        <v>3812</v>
      </c>
      <c r="B5044" s="196" t="s">
        <v>2126</v>
      </c>
      <c r="C5044" s="197">
        <v>0</v>
      </c>
      <c r="D5044" s="197">
        <v>210</v>
      </c>
    </row>
    <row r="5045" spans="1:4" hidden="1" outlineLevel="3" x14ac:dyDescent="0.25">
      <c r="A5045" s="196" t="s">
        <v>7712</v>
      </c>
      <c r="B5045" s="196" t="s">
        <v>7320</v>
      </c>
      <c r="C5045" s="198">
        <v>0</v>
      </c>
      <c r="D5045" s="198">
        <v>0</v>
      </c>
    </row>
    <row r="5046" spans="1:4" hidden="1" outlineLevel="3" x14ac:dyDescent="0.25">
      <c r="A5046" s="196" t="s">
        <v>7713</v>
      </c>
      <c r="B5046" s="196" t="s">
        <v>5249</v>
      </c>
      <c r="C5046" s="198">
        <v>0</v>
      </c>
      <c r="D5046" s="198">
        <v>0</v>
      </c>
    </row>
    <row r="5047" spans="1:4" hidden="1" outlineLevel="3" x14ac:dyDescent="0.25">
      <c r="A5047" s="196" t="s">
        <v>7714</v>
      </c>
      <c r="B5047" s="196" t="s">
        <v>5251</v>
      </c>
      <c r="C5047" s="198">
        <v>0</v>
      </c>
      <c r="D5047" s="198">
        <v>0</v>
      </c>
    </row>
    <row r="5048" spans="1:4" hidden="1" outlineLevel="3" x14ac:dyDescent="0.25">
      <c r="A5048" s="196" t="s">
        <v>3813</v>
      </c>
      <c r="B5048" s="196" t="s">
        <v>2130</v>
      </c>
      <c r="C5048" s="198">
        <v>0</v>
      </c>
      <c r="D5048" s="198">
        <v>0</v>
      </c>
    </row>
    <row r="5049" spans="1:4" hidden="1" outlineLevel="3" x14ac:dyDescent="0.25">
      <c r="A5049" s="196" t="s">
        <v>7715</v>
      </c>
      <c r="B5049" s="196" t="s">
        <v>2699</v>
      </c>
      <c r="C5049" s="197">
        <v>0</v>
      </c>
      <c r="D5049" s="197">
        <v>5</v>
      </c>
    </row>
    <row r="5050" spans="1:4" hidden="1" outlineLevel="3" x14ac:dyDescent="0.25">
      <c r="A5050" s="196" t="s">
        <v>7716</v>
      </c>
      <c r="B5050" s="196" t="s">
        <v>2136</v>
      </c>
      <c r="C5050" s="198">
        <v>0</v>
      </c>
      <c r="D5050" s="198">
        <v>0</v>
      </c>
    </row>
    <row r="5051" spans="1:4" hidden="1" outlineLevel="3" x14ac:dyDescent="0.25">
      <c r="A5051" s="196" t="s">
        <v>7717</v>
      </c>
      <c r="B5051" s="196" t="s">
        <v>2138</v>
      </c>
      <c r="C5051" s="197">
        <v>0</v>
      </c>
      <c r="D5051" s="197">
        <v>5</v>
      </c>
    </row>
    <row r="5052" spans="1:4" hidden="1" outlineLevel="3" x14ac:dyDescent="0.25">
      <c r="A5052" s="196" t="s">
        <v>3814</v>
      </c>
      <c r="B5052" s="196" t="s">
        <v>3815</v>
      </c>
      <c r="C5052" s="198">
        <v>0</v>
      </c>
      <c r="D5052" s="198">
        <v>0</v>
      </c>
    </row>
    <row r="5053" spans="1:4" hidden="1" outlineLevel="3" x14ac:dyDescent="0.25">
      <c r="A5053" s="196" t="s">
        <v>7718</v>
      </c>
      <c r="B5053" s="196" t="s">
        <v>2144</v>
      </c>
      <c r="C5053" s="197">
        <v>0</v>
      </c>
      <c r="D5053" s="197">
        <v>10</v>
      </c>
    </row>
    <row r="5054" spans="1:4" hidden="1" outlineLevel="3" x14ac:dyDescent="0.25">
      <c r="A5054" s="196" t="s">
        <v>3816</v>
      </c>
      <c r="B5054" s="196" t="s">
        <v>2148</v>
      </c>
      <c r="C5054" s="197">
        <v>0</v>
      </c>
      <c r="D5054" s="197">
        <v>20</v>
      </c>
    </row>
    <row r="5055" spans="1:4" hidden="1" outlineLevel="3" x14ac:dyDescent="0.25">
      <c r="A5055" s="196" t="s">
        <v>7719</v>
      </c>
      <c r="B5055" s="196" t="s">
        <v>5256</v>
      </c>
      <c r="C5055" s="198">
        <v>0</v>
      </c>
      <c r="D5055" s="198">
        <v>0</v>
      </c>
    </row>
    <row r="5056" spans="1:4" hidden="1" outlineLevel="3" x14ac:dyDescent="0.25">
      <c r="A5056" s="196" t="s">
        <v>7720</v>
      </c>
      <c r="B5056" s="196" t="s">
        <v>2156</v>
      </c>
      <c r="C5056" s="197">
        <v>0</v>
      </c>
      <c r="D5056" s="197">
        <v>10</v>
      </c>
    </row>
    <row r="5057" spans="1:4" hidden="1" outlineLevel="3" x14ac:dyDescent="0.25">
      <c r="A5057" s="196" t="s">
        <v>7721</v>
      </c>
      <c r="B5057" s="196" t="s">
        <v>7323</v>
      </c>
      <c r="C5057" s="198">
        <v>0</v>
      </c>
      <c r="D5057" s="198">
        <v>0</v>
      </c>
    </row>
    <row r="5058" spans="1:4" hidden="1" outlineLevel="3" x14ac:dyDescent="0.25">
      <c r="A5058" s="196" t="s">
        <v>7722</v>
      </c>
      <c r="B5058" s="196" t="s">
        <v>5262</v>
      </c>
      <c r="C5058" s="198">
        <v>0</v>
      </c>
      <c r="D5058" s="198">
        <v>0</v>
      </c>
    </row>
    <row r="5059" spans="1:4" hidden="1" outlineLevel="3" x14ac:dyDescent="0.25">
      <c r="A5059" s="196" t="s">
        <v>3817</v>
      </c>
      <c r="B5059" s="196" t="s">
        <v>2162</v>
      </c>
      <c r="C5059" s="197">
        <v>0</v>
      </c>
      <c r="D5059" s="197">
        <v>600</v>
      </c>
    </row>
    <row r="5060" spans="1:4" hidden="1" outlineLevel="3" x14ac:dyDescent="0.25">
      <c r="A5060" s="196" t="s">
        <v>7723</v>
      </c>
      <c r="B5060" s="196" t="s">
        <v>2164</v>
      </c>
      <c r="C5060" s="197">
        <v>0</v>
      </c>
      <c r="D5060" s="197">
        <v>5</v>
      </c>
    </row>
    <row r="5061" spans="1:4" hidden="1" outlineLevel="3" x14ac:dyDescent="0.25">
      <c r="A5061" s="196" t="s">
        <v>7724</v>
      </c>
      <c r="B5061" s="196" t="s">
        <v>5264</v>
      </c>
      <c r="C5061" s="198">
        <v>0</v>
      </c>
      <c r="D5061" s="198">
        <v>0</v>
      </c>
    </row>
    <row r="5062" spans="1:4" hidden="1" outlineLevel="3" x14ac:dyDescent="0.25">
      <c r="A5062" s="196" t="s">
        <v>3818</v>
      </c>
      <c r="B5062" s="196" t="s">
        <v>1516</v>
      </c>
      <c r="C5062" s="197">
        <v>0</v>
      </c>
      <c r="D5062" s="197">
        <v>4596.8100000000004</v>
      </c>
    </row>
    <row r="5063" spans="1:4" hidden="1" outlineLevel="3" x14ac:dyDescent="0.25">
      <c r="A5063" s="196" t="s">
        <v>7725</v>
      </c>
      <c r="B5063" s="196" t="s">
        <v>5270</v>
      </c>
      <c r="C5063" s="198">
        <v>0</v>
      </c>
      <c r="D5063" s="198">
        <v>0</v>
      </c>
    </row>
    <row r="5064" spans="1:4" hidden="1" outlineLevel="3" x14ac:dyDescent="0.25">
      <c r="A5064" s="196" t="s">
        <v>7726</v>
      </c>
      <c r="B5064" s="196" t="s">
        <v>7235</v>
      </c>
      <c r="C5064" s="198">
        <v>0</v>
      </c>
      <c r="D5064" s="198">
        <v>0</v>
      </c>
    </row>
    <row r="5065" spans="1:4" hidden="1" outlineLevel="3" x14ac:dyDescent="0.25">
      <c r="A5065" s="196" t="s">
        <v>3819</v>
      </c>
      <c r="B5065" s="196" t="s">
        <v>2169</v>
      </c>
      <c r="C5065" s="198">
        <v>0</v>
      </c>
      <c r="D5065" s="198">
        <v>0</v>
      </c>
    </row>
    <row r="5066" spans="1:4" hidden="1" outlineLevel="3" x14ac:dyDescent="0.25">
      <c r="A5066" s="196" t="s">
        <v>3820</v>
      </c>
      <c r="B5066" s="196" t="s">
        <v>2171</v>
      </c>
      <c r="C5066" s="198">
        <v>0</v>
      </c>
      <c r="D5066" s="198">
        <v>0</v>
      </c>
    </row>
    <row r="5067" spans="1:4" hidden="1" outlineLevel="3" x14ac:dyDescent="0.25">
      <c r="A5067" s="196" t="s">
        <v>3821</v>
      </c>
      <c r="B5067" s="196" t="s">
        <v>2175</v>
      </c>
      <c r="C5067" s="198">
        <v>0</v>
      </c>
      <c r="D5067" s="198">
        <v>0</v>
      </c>
    </row>
    <row r="5068" spans="1:4" hidden="1" outlineLevel="3" x14ac:dyDescent="0.25">
      <c r="A5068" s="196" t="s">
        <v>7727</v>
      </c>
      <c r="B5068" s="196" t="s">
        <v>2177</v>
      </c>
      <c r="C5068" s="198">
        <v>0</v>
      </c>
      <c r="D5068" s="198">
        <v>0</v>
      </c>
    </row>
    <row r="5069" spans="1:4" hidden="1" outlineLevel="3" x14ac:dyDescent="0.25">
      <c r="A5069" s="196" t="s">
        <v>7728</v>
      </c>
      <c r="B5069" s="196" t="s">
        <v>5282</v>
      </c>
      <c r="C5069" s="198">
        <v>0</v>
      </c>
      <c r="D5069" s="198">
        <v>0</v>
      </c>
    </row>
    <row r="5070" spans="1:4" hidden="1" outlineLevel="3" x14ac:dyDescent="0.25">
      <c r="A5070" s="196" t="s">
        <v>7729</v>
      </c>
      <c r="B5070" s="196" t="s">
        <v>5285</v>
      </c>
      <c r="C5070" s="198">
        <v>0</v>
      </c>
      <c r="D5070" s="198">
        <v>0</v>
      </c>
    </row>
    <row r="5071" spans="1:4" hidden="1" outlineLevel="3" x14ac:dyDescent="0.25">
      <c r="A5071" s="196" t="s">
        <v>3822</v>
      </c>
      <c r="B5071" s="196" t="s">
        <v>2181</v>
      </c>
      <c r="C5071" s="198">
        <v>0</v>
      </c>
      <c r="D5071" s="198">
        <v>0</v>
      </c>
    </row>
    <row r="5072" spans="1:4" hidden="1" outlineLevel="3" x14ac:dyDescent="0.25">
      <c r="A5072" s="196" t="s">
        <v>7730</v>
      </c>
      <c r="B5072" s="196" t="s">
        <v>2189</v>
      </c>
      <c r="C5072" s="197">
        <v>0</v>
      </c>
      <c r="D5072" s="197">
        <v>60</v>
      </c>
    </row>
    <row r="5073" spans="1:4" hidden="1" outlineLevel="3" x14ac:dyDescent="0.25">
      <c r="A5073" s="196" t="s">
        <v>7731</v>
      </c>
      <c r="B5073" s="196" t="s">
        <v>2193</v>
      </c>
      <c r="C5073" s="198">
        <v>0</v>
      </c>
      <c r="D5073" s="198">
        <v>0</v>
      </c>
    </row>
    <row r="5074" spans="1:4" hidden="1" outlineLevel="3" x14ac:dyDescent="0.25">
      <c r="A5074" s="196" t="s">
        <v>7732</v>
      </c>
      <c r="B5074" s="196" t="s">
        <v>2195</v>
      </c>
      <c r="C5074" s="197">
        <v>0</v>
      </c>
      <c r="D5074" s="197">
        <v>5</v>
      </c>
    </row>
    <row r="5075" spans="1:4" hidden="1" outlineLevel="3" x14ac:dyDescent="0.25">
      <c r="A5075" s="196" t="s">
        <v>3823</v>
      </c>
      <c r="B5075" s="196" t="s">
        <v>2201</v>
      </c>
      <c r="C5075" s="198">
        <v>0</v>
      </c>
      <c r="D5075" s="198">
        <v>0</v>
      </c>
    </row>
    <row r="5076" spans="1:4" hidden="1" outlineLevel="3" x14ac:dyDescent="0.25">
      <c r="A5076" s="196" t="s">
        <v>7733</v>
      </c>
      <c r="B5076" s="196" t="s">
        <v>7328</v>
      </c>
      <c r="C5076" s="198">
        <v>0</v>
      </c>
      <c r="D5076" s="198">
        <v>0</v>
      </c>
    </row>
    <row r="5077" spans="1:4" hidden="1" outlineLevel="3" x14ac:dyDescent="0.25">
      <c r="A5077" s="196" t="s">
        <v>3824</v>
      </c>
      <c r="B5077" s="196" t="s">
        <v>2725</v>
      </c>
      <c r="C5077" s="197">
        <v>0</v>
      </c>
      <c r="D5077" s="197">
        <v>170</v>
      </c>
    </row>
    <row r="5078" spans="1:4" hidden="1" outlineLevel="3" x14ac:dyDescent="0.25">
      <c r="A5078" s="196" t="s">
        <v>7734</v>
      </c>
      <c r="B5078" s="196" t="s">
        <v>2207</v>
      </c>
      <c r="C5078" s="197">
        <v>0</v>
      </c>
      <c r="D5078" s="197">
        <v>60</v>
      </c>
    </row>
    <row r="5079" spans="1:4" hidden="1" outlineLevel="3" x14ac:dyDescent="0.25">
      <c r="A5079" s="196" t="s">
        <v>7735</v>
      </c>
      <c r="B5079" s="196" t="s">
        <v>2211</v>
      </c>
      <c r="C5079" s="197">
        <v>0</v>
      </c>
      <c r="D5079" s="197">
        <v>60</v>
      </c>
    </row>
    <row r="5080" spans="1:4" hidden="1" outlineLevel="3" x14ac:dyDescent="0.25">
      <c r="A5080" s="196" t="s">
        <v>3825</v>
      </c>
      <c r="B5080" s="196" t="s">
        <v>2213</v>
      </c>
      <c r="C5080" s="197">
        <v>0</v>
      </c>
      <c r="D5080" s="197">
        <v>50</v>
      </c>
    </row>
    <row r="5081" spans="1:4" hidden="1" outlineLevel="3" x14ac:dyDescent="0.25">
      <c r="A5081" s="196" t="s">
        <v>7736</v>
      </c>
      <c r="B5081" s="196" t="s">
        <v>5291</v>
      </c>
      <c r="C5081" s="198">
        <v>0</v>
      </c>
      <c r="D5081" s="198">
        <v>0</v>
      </c>
    </row>
    <row r="5082" spans="1:4" hidden="1" outlineLevel="3" x14ac:dyDescent="0.25">
      <c r="A5082" s="196" t="s">
        <v>7737</v>
      </c>
      <c r="B5082" s="196" t="s">
        <v>5293</v>
      </c>
      <c r="C5082" s="198">
        <v>0</v>
      </c>
      <c r="D5082" s="198">
        <v>0</v>
      </c>
    </row>
    <row r="5083" spans="1:4" hidden="1" outlineLevel="3" x14ac:dyDescent="0.25">
      <c r="A5083" s="196" t="s">
        <v>7738</v>
      </c>
      <c r="B5083" s="196" t="s">
        <v>5295</v>
      </c>
      <c r="C5083" s="198">
        <v>0</v>
      </c>
      <c r="D5083" s="198">
        <v>0</v>
      </c>
    </row>
    <row r="5084" spans="1:4" hidden="1" outlineLevel="3" x14ac:dyDescent="0.25">
      <c r="A5084" s="196" t="s">
        <v>7739</v>
      </c>
      <c r="B5084" s="196" t="s">
        <v>5297</v>
      </c>
      <c r="C5084" s="198">
        <v>0</v>
      </c>
      <c r="D5084" s="198">
        <v>0</v>
      </c>
    </row>
    <row r="5085" spans="1:4" hidden="1" outlineLevel="3" x14ac:dyDescent="0.25">
      <c r="A5085" s="196" t="s">
        <v>7740</v>
      </c>
      <c r="B5085" s="196" t="s">
        <v>5299</v>
      </c>
      <c r="C5085" s="198">
        <v>0</v>
      </c>
      <c r="D5085" s="198">
        <v>0</v>
      </c>
    </row>
    <row r="5086" spans="1:4" hidden="1" outlineLevel="3" x14ac:dyDescent="0.25">
      <c r="A5086" s="196" t="s">
        <v>7741</v>
      </c>
      <c r="B5086" s="196" t="s">
        <v>2217</v>
      </c>
      <c r="C5086" s="197">
        <v>0</v>
      </c>
      <c r="D5086" s="197">
        <v>5</v>
      </c>
    </row>
    <row r="5087" spans="1:4" hidden="1" outlineLevel="3" x14ac:dyDescent="0.25">
      <c r="A5087" s="196" t="s">
        <v>3826</v>
      </c>
      <c r="B5087" s="196" t="s">
        <v>2219</v>
      </c>
      <c r="C5087" s="197">
        <v>0</v>
      </c>
      <c r="D5087" s="197">
        <v>70</v>
      </c>
    </row>
    <row r="5088" spans="1:4" hidden="1" outlineLevel="2" x14ac:dyDescent="0.25">
      <c r="A5088" s="196" t="s">
        <v>3827</v>
      </c>
      <c r="B5088" s="196" t="s">
        <v>2221</v>
      </c>
      <c r="C5088" s="197">
        <v>0</v>
      </c>
      <c r="D5088" s="197">
        <v>4991.87</v>
      </c>
    </row>
    <row r="5089" spans="1:4" hidden="1" outlineLevel="3" x14ac:dyDescent="0.25">
      <c r="A5089" s="196" t="s">
        <v>7742</v>
      </c>
      <c r="B5089" s="196" t="s">
        <v>2223</v>
      </c>
      <c r="C5089" s="198">
        <v>0</v>
      </c>
      <c r="D5089" s="198">
        <v>0</v>
      </c>
    </row>
    <row r="5090" spans="1:4" hidden="1" outlineLevel="3" x14ac:dyDescent="0.25">
      <c r="A5090" s="196" t="s">
        <v>3828</v>
      </c>
      <c r="B5090" s="196" t="s">
        <v>2225</v>
      </c>
      <c r="C5090" s="197">
        <v>0</v>
      </c>
      <c r="D5090" s="197">
        <v>10</v>
      </c>
    </row>
    <row r="5091" spans="1:4" hidden="1" outlineLevel="3" x14ac:dyDescent="0.25">
      <c r="A5091" s="196" t="s">
        <v>3829</v>
      </c>
      <c r="B5091" s="196" t="s">
        <v>2231</v>
      </c>
      <c r="C5091" s="197">
        <v>0</v>
      </c>
      <c r="D5091" s="197">
        <v>50</v>
      </c>
    </row>
    <row r="5092" spans="1:4" hidden="1" outlineLevel="3" x14ac:dyDescent="0.25">
      <c r="A5092" s="196" t="s">
        <v>7743</v>
      </c>
      <c r="B5092" s="196" t="s">
        <v>2233</v>
      </c>
      <c r="C5092" s="197">
        <v>0</v>
      </c>
      <c r="D5092" s="197">
        <v>15</v>
      </c>
    </row>
    <row r="5093" spans="1:4" hidden="1" outlineLevel="3" x14ac:dyDescent="0.25">
      <c r="A5093" s="196" t="s">
        <v>3830</v>
      </c>
      <c r="B5093" s="196" t="s">
        <v>2741</v>
      </c>
      <c r="C5093" s="198">
        <v>0</v>
      </c>
      <c r="D5093" s="198">
        <v>0</v>
      </c>
    </row>
    <row r="5094" spans="1:4" hidden="1" outlineLevel="3" x14ac:dyDescent="0.25">
      <c r="A5094" s="196" t="s">
        <v>7744</v>
      </c>
      <c r="B5094" s="196" t="s">
        <v>884</v>
      </c>
      <c r="C5094" s="197">
        <v>0</v>
      </c>
      <c r="D5094" s="197">
        <v>5</v>
      </c>
    </row>
    <row r="5095" spans="1:4" hidden="1" outlineLevel="3" x14ac:dyDescent="0.25">
      <c r="A5095" s="196" t="s">
        <v>7745</v>
      </c>
      <c r="B5095" s="196" t="s">
        <v>2239</v>
      </c>
      <c r="C5095" s="197">
        <v>0</v>
      </c>
      <c r="D5095" s="197">
        <v>60</v>
      </c>
    </row>
    <row r="5096" spans="1:4" hidden="1" outlineLevel="3" x14ac:dyDescent="0.25">
      <c r="A5096" s="196" t="s">
        <v>3831</v>
      </c>
      <c r="B5096" s="196" t="s">
        <v>2241</v>
      </c>
      <c r="C5096" s="197">
        <v>0</v>
      </c>
      <c r="D5096" s="197">
        <v>60</v>
      </c>
    </row>
    <row r="5097" spans="1:4" hidden="1" outlineLevel="3" x14ac:dyDescent="0.25">
      <c r="A5097" s="196" t="s">
        <v>7746</v>
      </c>
      <c r="B5097" s="196" t="s">
        <v>7747</v>
      </c>
      <c r="C5097" s="197">
        <v>0</v>
      </c>
      <c r="D5097" s="197">
        <v>10</v>
      </c>
    </row>
    <row r="5098" spans="1:4" hidden="1" outlineLevel="3" x14ac:dyDescent="0.25">
      <c r="A5098" s="196" t="s">
        <v>7748</v>
      </c>
      <c r="B5098" s="196" t="s">
        <v>7749</v>
      </c>
      <c r="C5098" s="197">
        <v>0</v>
      </c>
      <c r="D5098" s="197">
        <v>20</v>
      </c>
    </row>
    <row r="5099" spans="1:4" hidden="1" outlineLevel="3" x14ac:dyDescent="0.25">
      <c r="A5099" s="196" t="s">
        <v>3832</v>
      </c>
      <c r="B5099" s="196" t="s">
        <v>2254</v>
      </c>
      <c r="C5099" s="197">
        <v>0</v>
      </c>
      <c r="D5099" s="197">
        <v>5</v>
      </c>
    </row>
    <row r="5100" spans="1:4" hidden="1" outlineLevel="3" x14ac:dyDescent="0.25">
      <c r="A5100" s="196" t="s">
        <v>7750</v>
      </c>
      <c r="B5100" s="196" t="s">
        <v>2251</v>
      </c>
      <c r="C5100" s="198">
        <v>0</v>
      </c>
      <c r="D5100" s="198">
        <v>0</v>
      </c>
    </row>
    <row r="5101" spans="1:4" hidden="1" outlineLevel="3" x14ac:dyDescent="0.25">
      <c r="A5101" s="196" t="s">
        <v>7751</v>
      </c>
      <c r="B5101" s="196" t="s">
        <v>5326</v>
      </c>
      <c r="C5101" s="197">
        <v>0</v>
      </c>
      <c r="D5101" s="197">
        <v>5</v>
      </c>
    </row>
    <row r="5102" spans="1:4" hidden="1" outlineLevel="3" x14ac:dyDescent="0.25">
      <c r="A5102" s="196" t="s">
        <v>7752</v>
      </c>
      <c r="B5102" s="196" t="s">
        <v>2259</v>
      </c>
      <c r="C5102" s="197">
        <v>0</v>
      </c>
      <c r="D5102" s="197">
        <v>1507.99</v>
      </c>
    </row>
    <row r="5103" spans="1:4" hidden="1" outlineLevel="3" x14ac:dyDescent="0.25">
      <c r="A5103" s="196" t="s">
        <v>3833</v>
      </c>
      <c r="B5103" s="196" t="s">
        <v>2261</v>
      </c>
      <c r="C5103" s="198">
        <v>0</v>
      </c>
      <c r="D5103" s="198">
        <v>0</v>
      </c>
    </row>
    <row r="5104" spans="1:4" hidden="1" outlineLevel="3" x14ac:dyDescent="0.25">
      <c r="A5104" s="196" t="s">
        <v>7753</v>
      </c>
      <c r="B5104" s="196" t="s">
        <v>2263</v>
      </c>
      <c r="C5104" s="197">
        <v>0</v>
      </c>
      <c r="D5104" s="197">
        <v>15</v>
      </c>
    </row>
    <row r="5105" spans="1:4" hidden="1" outlineLevel="3" x14ac:dyDescent="0.25">
      <c r="A5105" s="196" t="s">
        <v>3834</v>
      </c>
      <c r="B5105" s="196" t="s">
        <v>2265</v>
      </c>
      <c r="C5105" s="198">
        <v>0</v>
      </c>
      <c r="D5105" s="198">
        <v>0</v>
      </c>
    </row>
    <row r="5106" spans="1:4" hidden="1" outlineLevel="3" x14ac:dyDescent="0.25">
      <c r="A5106" s="196" t="s">
        <v>7754</v>
      </c>
      <c r="B5106" s="196" t="s">
        <v>5335</v>
      </c>
      <c r="C5106" s="198">
        <v>0</v>
      </c>
      <c r="D5106" s="198">
        <v>0</v>
      </c>
    </row>
    <row r="5107" spans="1:4" hidden="1" outlineLevel="3" x14ac:dyDescent="0.25">
      <c r="A5107" s="196" t="s">
        <v>7755</v>
      </c>
      <c r="B5107" s="196" t="s">
        <v>2267</v>
      </c>
      <c r="C5107" s="197">
        <v>0</v>
      </c>
      <c r="D5107" s="197">
        <v>10</v>
      </c>
    </row>
    <row r="5108" spans="1:4" hidden="1" outlineLevel="3" x14ac:dyDescent="0.25">
      <c r="A5108" s="196" t="s">
        <v>3835</v>
      </c>
      <c r="B5108" s="196" t="s">
        <v>2270</v>
      </c>
      <c r="C5108" s="198">
        <v>0</v>
      </c>
      <c r="D5108" s="198">
        <v>0</v>
      </c>
    </row>
    <row r="5109" spans="1:4" hidden="1" outlineLevel="3" x14ac:dyDescent="0.25">
      <c r="A5109" s="196" t="s">
        <v>7756</v>
      </c>
      <c r="B5109" s="196" t="s">
        <v>968</v>
      </c>
      <c r="C5109" s="197">
        <v>0</v>
      </c>
      <c r="D5109" s="197">
        <v>5</v>
      </c>
    </row>
    <row r="5110" spans="1:4" hidden="1" outlineLevel="3" x14ac:dyDescent="0.25">
      <c r="A5110" s="196" t="s">
        <v>7757</v>
      </c>
      <c r="B5110" s="196" t="s">
        <v>988</v>
      </c>
      <c r="C5110" s="197">
        <v>0</v>
      </c>
      <c r="D5110" s="197">
        <v>5</v>
      </c>
    </row>
    <row r="5111" spans="1:4" hidden="1" outlineLevel="3" x14ac:dyDescent="0.25">
      <c r="A5111" s="196" t="s">
        <v>7758</v>
      </c>
      <c r="B5111" s="196" t="s">
        <v>5345</v>
      </c>
      <c r="C5111" s="197">
        <v>0</v>
      </c>
      <c r="D5111" s="197">
        <v>5</v>
      </c>
    </row>
    <row r="5112" spans="1:4" hidden="1" outlineLevel="3" x14ac:dyDescent="0.25">
      <c r="A5112" s="196" t="s">
        <v>3836</v>
      </c>
      <c r="B5112" s="196" t="s">
        <v>2286</v>
      </c>
      <c r="C5112" s="197">
        <v>0</v>
      </c>
      <c r="D5112" s="197">
        <v>50</v>
      </c>
    </row>
    <row r="5113" spans="1:4" hidden="1" outlineLevel="3" x14ac:dyDescent="0.25">
      <c r="A5113" s="196" t="s">
        <v>7759</v>
      </c>
      <c r="B5113" s="196" t="s">
        <v>2288</v>
      </c>
      <c r="C5113" s="197">
        <v>0</v>
      </c>
      <c r="D5113" s="197">
        <v>95</v>
      </c>
    </row>
    <row r="5114" spans="1:4" hidden="1" outlineLevel="3" x14ac:dyDescent="0.25">
      <c r="A5114" s="196" t="s">
        <v>3837</v>
      </c>
      <c r="B5114" s="196" t="s">
        <v>2292</v>
      </c>
      <c r="C5114" s="197">
        <v>0</v>
      </c>
      <c r="D5114" s="197">
        <v>170</v>
      </c>
    </row>
    <row r="5115" spans="1:4" hidden="1" outlineLevel="3" x14ac:dyDescent="0.25">
      <c r="A5115" s="196" t="s">
        <v>7760</v>
      </c>
      <c r="B5115" s="196" t="s">
        <v>5359</v>
      </c>
      <c r="C5115" s="197">
        <v>0</v>
      </c>
      <c r="D5115" s="197">
        <v>25</v>
      </c>
    </row>
    <row r="5116" spans="1:4" hidden="1" outlineLevel="3" x14ac:dyDescent="0.25">
      <c r="A5116" s="196" t="s">
        <v>7761</v>
      </c>
      <c r="B5116" s="196" t="s">
        <v>2302</v>
      </c>
      <c r="C5116" s="197">
        <v>0</v>
      </c>
      <c r="D5116" s="197">
        <v>5</v>
      </c>
    </row>
    <row r="5117" spans="1:4" hidden="1" outlineLevel="3" x14ac:dyDescent="0.25">
      <c r="A5117" s="196" t="s">
        <v>7762</v>
      </c>
      <c r="B5117" s="196" t="s">
        <v>1036</v>
      </c>
      <c r="C5117" s="197">
        <v>0</v>
      </c>
      <c r="D5117" s="197">
        <v>100</v>
      </c>
    </row>
    <row r="5118" spans="1:4" hidden="1" outlineLevel="3" x14ac:dyDescent="0.25">
      <c r="A5118" s="196" t="s">
        <v>3838</v>
      </c>
      <c r="B5118" s="196" t="s">
        <v>2306</v>
      </c>
      <c r="C5118" s="197">
        <v>0</v>
      </c>
      <c r="D5118" s="197">
        <v>1958.56</v>
      </c>
    </row>
    <row r="5119" spans="1:4" hidden="1" outlineLevel="3" x14ac:dyDescent="0.25">
      <c r="A5119" s="196" t="s">
        <v>3839</v>
      </c>
      <c r="B5119" s="196" t="s">
        <v>2312</v>
      </c>
      <c r="C5119" s="197">
        <v>0</v>
      </c>
      <c r="D5119" s="197">
        <v>256</v>
      </c>
    </row>
    <row r="5120" spans="1:4" hidden="1" outlineLevel="3" x14ac:dyDescent="0.25">
      <c r="A5120" s="196" t="s">
        <v>7763</v>
      </c>
      <c r="B5120" s="196" t="s">
        <v>5379</v>
      </c>
      <c r="C5120" s="197">
        <v>0</v>
      </c>
      <c r="D5120" s="197">
        <v>15</v>
      </c>
    </row>
    <row r="5121" spans="1:4" hidden="1" outlineLevel="3" x14ac:dyDescent="0.25">
      <c r="A5121" s="196" t="s">
        <v>7764</v>
      </c>
      <c r="B5121" s="196" t="s">
        <v>1094</v>
      </c>
      <c r="C5121" s="197">
        <v>0</v>
      </c>
      <c r="D5121" s="197">
        <v>15</v>
      </c>
    </row>
    <row r="5122" spans="1:4" hidden="1" outlineLevel="3" x14ac:dyDescent="0.25">
      <c r="A5122" s="196" t="s">
        <v>7765</v>
      </c>
      <c r="B5122" s="196" t="s">
        <v>1106</v>
      </c>
      <c r="C5122" s="197">
        <v>0</v>
      </c>
      <c r="D5122" s="197">
        <v>15</v>
      </c>
    </row>
    <row r="5123" spans="1:4" hidden="1" outlineLevel="3" x14ac:dyDescent="0.25">
      <c r="A5123" s="196" t="s">
        <v>3840</v>
      </c>
      <c r="B5123" s="196" t="s">
        <v>2318</v>
      </c>
      <c r="C5123" s="197">
        <v>0</v>
      </c>
      <c r="D5123" s="197">
        <v>225</v>
      </c>
    </row>
    <row r="5124" spans="1:4" hidden="1" outlineLevel="3" x14ac:dyDescent="0.25">
      <c r="A5124" s="196" t="s">
        <v>7766</v>
      </c>
      <c r="B5124" s="196" t="s">
        <v>1130</v>
      </c>
      <c r="C5124" s="197">
        <v>0</v>
      </c>
      <c r="D5124" s="197">
        <v>10</v>
      </c>
    </row>
    <row r="5125" spans="1:4" hidden="1" outlineLevel="3" x14ac:dyDescent="0.25">
      <c r="A5125" s="196" t="s">
        <v>3841</v>
      </c>
      <c r="B5125" s="196" t="s">
        <v>2324</v>
      </c>
      <c r="C5125" s="197">
        <v>0</v>
      </c>
      <c r="D5125" s="197">
        <v>34.32</v>
      </c>
    </row>
    <row r="5126" spans="1:4" hidden="1" outlineLevel="3" x14ac:dyDescent="0.25">
      <c r="A5126" s="196" t="s">
        <v>7767</v>
      </c>
      <c r="B5126" s="196" t="s">
        <v>5404</v>
      </c>
      <c r="C5126" s="197">
        <v>0</v>
      </c>
      <c r="D5126" s="197">
        <v>5</v>
      </c>
    </row>
    <row r="5127" spans="1:4" hidden="1" outlineLevel="3" x14ac:dyDescent="0.25">
      <c r="A5127" s="196" t="s">
        <v>3842</v>
      </c>
      <c r="B5127" s="196" t="s">
        <v>3575</v>
      </c>
      <c r="C5127" s="198">
        <v>0</v>
      </c>
      <c r="D5127" s="198">
        <v>0</v>
      </c>
    </row>
    <row r="5128" spans="1:4" hidden="1" outlineLevel="3" x14ac:dyDescent="0.25">
      <c r="A5128" s="196" t="s">
        <v>3843</v>
      </c>
      <c r="B5128" s="196" t="s">
        <v>2326</v>
      </c>
      <c r="C5128" s="197">
        <v>0</v>
      </c>
      <c r="D5128" s="197">
        <v>60</v>
      </c>
    </row>
    <row r="5129" spans="1:4" hidden="1" outlineLevel="3" x14ac:dyDescent="0.25">
      <c r="A5129" s="196" t="s">
        <v>3844</v>
      </c>
      <c r="B5129" s="196" t="s">
        <v>2328</v>
      </c>
      <c r="C5129" s="197">
        <v>0</v>
      </c>
      <c r="D5129" s="197">
        <v>165</v>
      </c>
    </row>
    <row r="5130" spans="1:4" hidden="1" outlineLevel="2" x14ac:dyDescent="0.25">
      <c r="A5130" s="196" t="s">
        <v>3845</v>
      </c>
      <c r="B5130" s="196" t="s">
        <v>2330</v>
      </c>
      <c r="C5130" s="197">
        <v>0</v>
      </c>
      <c r="D5130" s="197">
        <v>0</v>
      </c>
    </row>
    <row r="5131" spans="1:4" hidden="1" outlineLevel="3" x14ac:dyDescent="0.25">
      <c r="A5131" s="196" t="s">
        <v>3846</v>
      </c>
      <c r="B5131" s="196" t="s">
        <v>3847</v>
      </c>
      <c r="C5131" s="198">
        <v>0</v>
      </c>
      <c r="D5131" s="198">
        <v>0</v>
      </c>
    </row>
    <row r="5132" spans="1:4" outlineLevel="1" collapsed="1" x14ac:dyDescent="0.25">
      <c r="A5132" s="196" t="s">
        <v>3848</v>
      </c>
      <c r="B5132" s="196" t="s">
        <v>3849</v>
      </c>
      <c r="C5132" s="197">
        <v>0</v>
      </c>
      <c r="D5132" s="197">
        <v>39774.67</v>
      </c>
    </row>
    <row r="5133" spans="1:4" hidden="1" outlineLevel="2" x14ac:dyDescent="0.25">
      <c r="A5133" s="196" t="s">
        <v>3850</v>
      </c>
      <c r="B5133" s="196" t="s">
        <v>3581</v>
      </c>
      <c r="C5133" s="197">
        <v>0</v>
      </c>
      <c r="D5133" s="197">
        <v>10050.49</v>
      </c>
    </row>
    <row r="5134" spans="1:4" hidden="1" outlineLevel="2" x14ac:dyDescent="0.25">
      <c r="A5134" s="196" t="s">
        <v>3851</v>
      </c>
      <c r="B5134" s="196" t="s">
        <v>3583</v>
      </c>
      <c r="C5134" s="197">
        <v>0</v>
      </c>
      <c r="D5134" s="197">
        <v>26521</v>
      </c>
    </row>
    <row r="5135" spans="1:4" hidden="1" outlineLevel="2" x14ac:dyDescent="0.25">
      <c r="A5135" s="196" t="s">
        <v>3852</v>
      </c>
      <c r="B5135" s="196" t="s">
        <v>3585</v>
      </c>
      <c r="C5135" s="197">
        <v>0</v>
      </c>
      <c r="D5135" s="197">
        <v>3203.18</v>
      </c>
    </row>
    <row r="5136" spans="1:4" hidden="1" outlineLevel="2" x14ac:dyDescent="0.25">
      <c r="A5136" s="196" t="s">
        <v>7768</v>
      </c>
      <c r="B5136" s="196" t="s">
        <v>7339</v>
      </c>
      <c r="C5136" s="198">
        <v>0</v>
      </c>
      <c r="D5136" s="198">
        <v>0</v>
      </c>
    </row>
    <row r="5137" spans="1:15" hidden="1" outlineLevel="2" x14ac:dyDescent="0.25">
      <c r="A5137" s="196" t="s">
        <v>3853</v>
      </c>
      <c r="B5137" s="196" t="s">
        <v>3587</v>
      </c>
      <c r="C5137" s="198">
        <v>0</v>
      </c>
      <c r="D5137" s="198">
        <v>0</v>
      </c>
    </row>
    <row r="5138" spans="1:15" outlineLevel="1" collapsed="1" x14ac:dyDescent="0.25">
      <c r="A5138" s="196" t="s">
        <v>226</v>
      </c>
      <c r="B5138" s="196" t="s">
        <v>7769</v>
      </c>
      <c r="C5138" s="198">
        <v>0</v>
      </c>
      <c r="D5138" s="198">
        <v>0</v>
      </c>
      <c r="L5138" t="s">
        <v>3868</v>
      </c>
      <c r="M5138" s="60"/>
      <c r="O5138" t="s">
        <v>7770</v>
      </c>
    </row>
    <row r="5139" spans="1:15" outlineLevel="1" x14ac:dyDescent="0.25">
      <c r="A5139" s="196" t="s">
        <v>3854</v>
      </c>
      <c r="B5139" s="196" t="s">
        <v>249</v>
      </c>
      <c r="C5139" s="197">
        <v>0</v>
      </c>
      <c r="D5139" s="197">
        <v>27257.41</v>
      </c>
      <c r="J5139" s="89"/>
      <c r="K5139" s="90" t="s">
        <v>7771</v>
      </c>
      <c r="L5139" s="90" t="s">
        <v>7772</v>
      </c>
      <c r="M5139" s="90"/>
    </row>
    <row r="5140" spans="1:15" s="202" customFormat="1" ht="23.25" customHeight="1" outlineLevel="1" x14ac:dyDescent="0.25">
      <c r="A5140" s="203" t="s">
        <v>3855</v>
      </c>
      <c r="B5140" s="203" t="s">
        <v>3856</v>
      </c>
      <c r="C5140" s="204">
        <v>0</v>
      </c>
      <c r="D5140" s="204">
        <v>27784.34</v>
      </c>
      <c r="F5140" s="201">
        <f>-D5140</f>
        <v>-27784.34</v>
      </c>
      <c r="J5140" s="89" t="s">
        <v>7797</v>
      </c>
      <c r="K5140" s="91">
        <v>679.97</v>
      </c>
      <c r="L5140" s="91">
        <v>2200.91</v>
      </c>
      <c r="M5140" s="91">
        <f>K5140-L5140</f>
        <v>-1520.9399999999998</v>
      </c>
      <c r="N5140"/>
      <c r="O5140" s="15">
        <v>24300.21</v>
      </c>
    </row>
    <row r="5141" spans="1:15" ht="19.5" customHeight="1" outlineLevel="1" x14ac:dyDescent="0.25">
      <c r="A5141" s="196" t="s">
        <v>7773</v>
      </c>
      <c r="B5141" s="196" t="s">
        <v>7774</v>
      </c>
      <c r="C5141" s="198">
        <v>0</v>
      </c>
      <c r="D5141" s="198">
        <v>0</v>
      </c>
      <c r="J5141" s="89" t="s">
        <v>7798</v>
      </c>
      <c r="K5141" s="92">
        <v>171979.77</v>
      </c>
      <c r="L5141" s="92">
        <v>147690.51999999999</v>
      </c>
      <c r="M5141" s="91">
        <f>K5141-L5141</f>
        <v>24289.25</v>
      </c>
      <c r="O5141" s="15">
        <v>1987733.09</v>
      </c>
    </row>
    <row r="5142" spans="1:15" s="202" customFormat="1" outlineLevel="1" x14ac:dyDescent="0.25">
      <c r="A5142" s="203" t="s">
        <v>3857</v>
      </c>
      <c r="B5142" s="203" t="s">
        <v>3858</v>
      </c>
      <c r="C5142" s="204">
        <v>0</v>
      </c>
      <c r="D5142" s="204">
        <v>451126.27</v>
      </c>
      <c r="F5142" s="201">
        <f>-D5142</f>
        <v>-451126.27</v>
      </c>
    </row>
    <row r="5143" spans="1:15" outlineLevel="2" x14ac:dyDescent="0.25">
      <c r="A5143" s="196" t="s">
        <v>3859</v>
      </c>
      <c r="B5143" s="196" t="s">
        <v>4103</v>
      </c>
      <c r="C5143" s="197">
        <v>0</v>
      </c>
      <c r="D5143" s="197">
        <v>132039.19</v>
      </c>
    </row>
    <row r="5144" spans="1:15" outlineLevel="2" x14ac:dyDescent="0.25">
      <c r="A5144" s="196" t="s">
        <v>7775</v>
      </c>
      <c r="B5144" s="196" t="s">
        <v>2330</v>
      </c>
      <c r="C5144" s="198">
        <v>0</v>
      </c>
      <c r="D5144" s="198">
        <v>0</v>
      </c>
    </row>
    <row r="5145" spans="1:15" outlineLevel="2" x14ac:dyDescent="0.25">
      <c r="A5145" s="196" t="s">
        <v>7776</v>
      </c>
      <c r="B5145" s="196" t="s">
        <v>5474</v>
      </c>
      <c r="C5145" s="198">
        <v>0</v>
      </c>
      <c r="D5145" s="198">
        <v>0</v>
      </c>
    </row>
    <row r="5146" spans="1:15" outlineLevel="2" x14ac:dyDescent="0.25">
      <c r="A5146" s="196" t="s">
        <v>7777</v>
      </c>
      <c r="B5146" s="196" t="s">
        <v>7778</v>
      </c>
      <c r="C5146" s="197">
        <v>0</v>
      </c>
      <c r="D5146" s="197">
        <v>45766.07</v>
      </c>
    </row>
    <row r="5147" spans="1:15" outlineLevel="2" x14ac:dyDescent="0.25">
      <c r="A5147" s="196" t="s">
        <v>3860</v>
      </c>
      <c r="B5147" s="196" t="s">
        <v>3598</v>
      </c>
      <c r="C5147" s="197">
        <v>0</v>
      </c>
      <c r="D5147" s="197">
        <v>28628.83</v>
      </c>
    </row>
    <row r="5148" spans="1:15" outlineLevel="2" x14ac:dyDescent="0.25">
      <c r="A5148" s="196" t="s">
        <v>3861</v>
      </c>
      <c r="B5148" s="196" t="s">
        <v>1394</v>
      </c>
      <c r="C5148" s="197">
        <v>0</v>
      </c>
      <c r="D5148" s="197">
        <v>5388.63</v>
      </c>
    </row>
    <row r="5149" spans="1:15" outlineLevel="2" x14ac:dyDescent="0.25">
      <c r="A5149" s="196" t="s">
        <v>3862</v>
      </c>
      <c r="B5149" s="196" t="s">
        <v>4549</v>
      </c>
      <c r="C5149" s="197">
        <v>0</v>
      </c>
      <c r="D5149" s="197">
        <v>29822.58</v>
      </c>
    </row>
    <row r="5150" spans="1:15" outlineLevel="2" x14ac:dyDescent="0.25">
      <c r="A5150" s="196" t="s">
        <v>3863</v>
      </c>
      <c r="B5150" s="196" t="s">
        <v>1863</v>
      </c>
      <c r="C5150" s="197">
        <v>0</v>
      </c>
      <c r="D5150" s="197">
        <v>63868.37</v>
      </c>
    </row>
    <row r="5151" spans="1:15" outlineLevel="2" x14ac:dyDescent="0.25">
      <c r="A5151" s="196" t="s">
        <v>3864</v>
      </c>
      <c r="B5151" s="196" t="s">
        <v>4828</v>
      </c>
      <c r="C5151" s="197">
        <v>0</v>
      </c>
      <c r="D5151" s="197">
        <v>71406.210000000006</v>
      </c>
    </row>
    <row r="5152" spans="1:15" outlineLevel="2" x14ac:dyDescent="0.25">
      <c r="A5152" s="196" t="s">
        <v>3865</v>
      </c>
      <c r="B5152" s="196" t="s">
        <v>2075</v>
      </c>
      <c r="C5152" s="197">
        <v>0</v>
      </c>
      <c r="D5152" s="197">
        <v>63515.08</v>
      </c>
    </row>
    <row r="5153" spans="1:15" outlineLevel="2" x14ac:dyDescent="0.25">
      <c r="A5153" s="196" t="s">
        <v>7779</v>
      </c>
      <c r="B5153" s="196" t="s">
        <v>2221</v>
      </c>
      <c r="C5153" s="197">
        <v>0</v>
      </c>
      <c r="D5153" s="197">
        <v>10200.31</v>
      </c>
    </row>
    <row r="5154" spans="1:15" outlineLevel="2" x14ac:dyDescent="0.25">
      <c r="A5154" s="196" t="s">
        <v>7780</v>
      </c>
      <c r="B5154" s="196" t="s">
        <v>3252</v>
      </c>
      <c r="C5154" s="197">
        <v>0</v>
      </c>
      <c r="D5154" s="197">
        <v>491</v>
      </c>
    </row>
    <row r="5155" spans="1:15" x14ac:dyDescent="0.25">
      <c r="E5155" s="15">
        <f>SUM(E2:E5154)</f>
        <v>18937466.779999997</v>
      </c>
      <c r="F5155" s="15">
        <f>SUM(F2:F5154)</f>
        <v>19794006.799999997</v>
      </c>
    </row>
    <row r="5157" spans="1:15" x14ac:dyDescent="0.25">
      <c r="D5157" s="208"/>
      <c r="J5157" s="89"/>
      <c r="K5157" s="90"/>
      <c r="L5157" s="90"/>
      <c r="M5157" s="90"/>
    </row>
    <row r="5158" spans="1:15" x14ac:dyDescent="0.25">
      <c r="B5158" s="196" t="s">
        <v>3866</v>
      </c>
      <c r="C5158" s="209" t="s">
        <v>3867</v>
      </c>
      <c r="D5158" s="210"/>
      <c r="E5158" s="211">
        <v>345697.34</v>
      </c>
      <c r="F5158" s="211"/>
      <c r="J5158" s="89"/>
      <c r="K5158" s="91"/>
      <c r="L5158" s="91"/>
      <c r="M5158" s="91"/>
      <c r="O5158" s="15"/>
    </row>
    <row r="5159" spans="1:15" x14ac:dyDescent="0.25">
      <c r="B5159" s="199" t="s">
        <v>3869</v>
      </c>
      <c r="C5159" s="212" t="s">
        <v>3870</v>
      </c>
      <c r="D5159" s="210"/>
      <c r="E5159" s="213">
        <f>M5140</f>
        <v>-1520.9399999999998</v>
      </c>
      <c r="F5159" s="211"/>
      <c r="J5159" s="89"/>
      <c r="K5159" s="92"/>
      <c r="L5159" s="92"/>
      <c r="M5159" s="91"/>
      <c r="O5159" s="15"/>
    </row>
    <row r="5160" spans="1:15" x14ac:dyDescent="0.25">
      <c r="B5160" s="196" t="s">
        <v>3871</v>
      </c>
      <c r="C5160" s="209" t="s">
        <v>3872</v>
      </c>
      <c r="D5160" s="210"/>
      <c r="E5160" s="214">
        <f>M5141</f>
        <v>24289.25</v>
      </c>
      <c r="F5160" s="211"/>
    </row>
    <row r="5161" spans="1:15" x14ac:dyDescent="0.25">
      <c r="B5161" s="196" t="s">
        <v>3873</v>
      </c>
      <c r="C5161" s="209" t="s">
        <v>3874</v>
      </c>
      <c r="D5161" s="210"/>
      <c r="E5161" s="211">
        <v>14023.68</v>
      </c>
      <c r="F5161" s="211"/>
    </row>
    <row r="5162" spans="1:15" s="202" customFormat="1" x14ac:dyDescent="0.25">
      <c r="A5162" s="203"/>
      <c r="B5162" s="203" t="s">
        <v>7781</v>
      </c>
      <c r="C5162" s="215" t="s">
        <v>7782</v>
      </c>
      <c r="D5162" s="216"/>
      <c r="E5162" s="217">
        <v>-4500</v>
      </c>
      <c r="F5162" s="217"/>
    </row>
    <row r="5163" spans="1:15" x14ac:dyDescent="0.25">
      <c r="B5163" s="196" t="s">
        <v>3875</v>
      </c>
      <c r="C5163" s="209" t="s">
        <v>7783</v>
      </c>
      <c r="D5163" s="210"/>
      <c r="E5163" s="211">
        <v>28183.72</v>
      </c>
      <c r="F5163" s="211"/>
    </row>
    <row r="5164" spans="1:15" x14ac:dyDescent="0.25">
      <c r="B5164" s="203" t="s">
        <v>3876</v>
      </c>
      <c r="C5164" s="215" t="s">
        <v>7784</v>
      </c>
      <c r="D5164" s="216"/>
      <c r="E5164" s="217">
        <v>-16000</v>
      </c>
      <c r="F5164" s="211"/>
    </row>
    <row r="5165" spans="1:15" x14ac:dyDescent="0.25">
      <c r="B5165" s="199" t="s">
        <v>3879</v>
      </c>
      <c r="C5165" s="212" t="s">
        <v>3880</v>
      </c>
      <c r="D5165" s="218"/>
      <c r="E5165" s="213">
        <f>-(244006.99-132838-19045.69)</f>
        <v>-92123.299999999988</v>
      </c>
      <c r="F5165" s="211"/>
      <c r="H5165" s="219"/>
    </row>
    <row r="5166" spans="1:15" x14ac:dyDescent="0.25">
      <c r="B5166" s="206" t="s">
        <v>3878</v>
      </c>
      <c r="C5166" s="220" t="s">
        <v>7785</v>
      </c>
      <c r="D5166" s="221"/>
      <c r="E5166" s="222">
        <v>13200</v>
      </c>
      <c r="F5166" s="211"/>
    </row>
    <row r="5167" spans="1:15" x14ac:dyDescent="0.25">
      <c r="B5167" s="203" t="s">
        <v>3877</v>
      </c>
      <c r="C5167" s="215" t="s">
        <v>7786</v>
      </c>
      <c r="D5167" s="216"/>
      <c r="E5167" s="217">
        <v>13365.5</v>
      </c>
    </row>
    <row r="5168" spans="1:15" x14ac:dyDescent="0.25">
      <c r="B5168" s="223" t="s">
        <v>7787</v>
      </c>
      <c r="C5168" s="200" t="s">
        <v>7788</v>
      </c>
      <c r="D5168" s="225">
        <v>113120</v>
      </c>
      <c r="F5168" s="217"/>
    </row>
    <row r="5171" spans="1:7" x14ac:dyDescent="0.25">
      <c r="E5171" s="211">
        <f>SUM(E5155:E5170)</f>
        <v>19262082.029999994</v>
      </c>
      <c r="F5171" s="211">
        <f>SUM(F5155:F5170)</f>
        <v>19794006.799999997</v>
      </c>
    </row>
    <row r="5172" spans="1:7" x14ac:dyDescent="0.25">
      <c r="D5172" s="197" t="s">
        <v>3881</v>
      </c>
      <c r="E5172" s="211">
        <v>19262082.030000001</v>
      </c>
      <c r="F5172" s="211">
        <v>19794006.800000001</v>
      </c>
    </row>
    <row r="5173" spans="1:7" x14ac:dyDescent="0.25">
      <c r="E5173" s="211">
        <f>E5171-E5172</f>
        <v>0</v>
      </c>
      <c r="F5173" s="211">
        <f>F5171-F5172</f>
        <v>0</v>
      </c>
    </row>
    <row r="5175" spans="1:7" x14ac:dyDescent="0.25">
      <c r="A5175" s="58"/>
      <c r="B5175" s="58" t="s">
        <v>3882</v>
      </c>
      <c r="C5175" s="59"/>
      <c r="E5175" s="219"/>
      <c r="F5175" s="211">
        <f>F5171-E5171</f>
        <v>531924.77000000328</v>
      </c>
      <c r="G5175" t="s">
        <v>3883</v>
      </c>
    </row>
    <row r="5176" spans="1:7" x14ac:dyDescent="0.25">
      <c r="A5176" s="93" t="s">
        <v>30</v>
      </c>
      <c r="B5176" s="93" t="s">
        <v>3884</v>
      </c>
      <c r="C5176" s="94">
        <f>RZIS!Q56</f>
        <v>323968.7100000045</v>
      </c>
      <c r="E5176" s="219">
        <f>F5175-F5176</f>
        <v>400804.77000000328</v>
      </c>
      <c r="F5176" s="211">
        <v>131120</v>
      </c>
      <c r="G5176" t="s">
        <v>7789</v>
      </c>
    </row>
    <row r="5177" spans="1:7" x14ac:dyDescent="0.25">
      <c r="A5177" s="93" t="s">
        <v>51</v>
      </c>
      <c r="B5177" s="93" t="s">
        <v>3885</v>
      </c>
      <c r="C5177" s="94">
        <f>SUM(C5178:C5182)</f>
        <v>757985.32</v>
      </c>
      <c r="E5177" t="s">
        <v>7796</v>
      </c>
      <c r="F5177" s="211">
        <v>332564.42</v>
      </c>
      <c r="G5177" t="s">
        <v>3886</v>
      </c>
    </row>
    <row r="5178" spans="1:7" x14ac:dyDescent="0.25">
      <c r="A5178" s="58"/>
      <c r="B5178" s="58" t="s">
        <v>3887</v>
      </c>
      <c r="C5178" s="59">
        <f>F5176</f>
        <v>131120</v>
      </c>
      <c r="E5178" s="211">
        <v>185618.77</v>
      </c>
      <c r="F5178" s="211">
        <v>68240.350000000006</v>
      </c>
      <c r="G5178" t="s">
        <v>3888</v>
      </c>
    </row>
    <row r="5179" spans="1:7" x14ac:dyDescent="0.25">
      <c r="A5179" s="58"/>
      <c r="B5179" s="58" t="s">
        <v>3889</v>
      </c>
      <c r="C5179" s="59">
        <f>D5140</f>
        <v>27784.34</v>
      </c>
      <c r="F5179" s="211"/>
      <c r="G5179" t="s">
        <v>7790</v>
      </c>
    </row>
    <row r="5180" spans="1:7" x14ac:dyDescent="0.25">
      <c r="A5180" s="58"/>
      <c r="B5180" s="58" t="s">
        <v>3890</v>
      </c>
      <c r="C5180" s="59">
        <f>D5142</f>
        <v>451126.27</v>
      </c>
      <c r="F5180" s="211">
        <f>F5175-F5176-F5177-F5178</f>
        <v>3.2887328416109085E-9</v>
      </c>
      <c r="G5180" t="s">
        <v>7791</v>
      </c>
    </row>
    <row r="5181" spans="1:7" x14ac:dyDescent="0.25">
      <c r="A5181" s="58"/>
      <c r="B5181" s="58" t="s">
        <v>3891</v>
      </c>
      <c r="C5181" s="59">
        <f>D4271</f>
        <v>85857.01</v>
      </c>
      <c r="F5181" s="211">
        <f>_xlfn.FLOOR.MATH(F5180)</f>
        <v>0</v>
      </c>
      <c r="G5181" t="s">
        <v>7792</v>
      </c>
    </row>
    <row r="5182" spans="1:7" x14ac:dyDescent="0.25">
      <c r="A5182" s="58"/>
      <c r="B5182" s="58" t="s">
        <v>3892</v>
      </c>
      <c r="C5182" s="59">
        <f>D4279</f>
        <v>62097.7</v>
      </c>
      <c r="F5182" s="211">
        <f>ROUND(ROUND(F5181,0)*0.19,0)</f>
        <v>0</v>
      </c>
      <c r="G5182" t="s">
        <v>7793</v>
      </c>
    </row>
    <row r="5183" spans="1:7" x14ac:dyDescent="0.25">
      <c r="A5183" s="93" t="s">
        <v>77</v>
      </c>
      <c r="B5183" s="93" t="s">
        <v>3893</v>
      </c>
      <c r="C5183" s="94">
        <v>0</v>
      </c>
      <c r="F5183" s="211">
        <f>4717*12</f>
        <v>56604</v>
      </c>
      <c r="G5183" t="s">
        <v>7794</v>
      </c>
    </row>
    <row r="5184" spans="1:7" x14ac:dyDescent="0.25">
      <c r="A5184" s="93" t="s">
        <v>83</v>
      </c>
      <c r="B5184" s="93" t="s">
        <v>3894</v>
      </c>
      <c r="C5184" s="94">
        <f>SUM(C5185)</f>
        <v>0</v>
      </c>
      <c r="F5184" s="211">
        <f>F5182-F5183</f>
        <v>-56604</v>
      </c>
      <c r="G5184" t="s">
        <v>7824</v>
      </c>
    </row>
    <row r="5185" spans="1:5" x14ac:dyDescent="0.25">
      <c r="A5185" s="58"/>
      <c r="B5185" s="58" t="s">
        <v>3895</v>
      </c>
      <c r="C5185" s="59">
        <v>0</v>
      </c>
    </row>
    <row r="5186" spans="1:5" x14ac:dyDescent="0.25">
      <c r="A5186" s="93" t="s">
        <v>96</v>
      </c>
      <c r="B5186" s="93" t="s">
        <v>3896</v>
      </c>
      <c r="C5186" s="94">
        <f>SUM(C5187:C5192)</f>
        <v>378496.11</v>
      </c>
    </row>
    <row r="5187" spans="1:5" x14ac:dyDescent="0.25">
      <c r="A5187" s="58"/>
      <c r="B5187" s="58" t="s">
        <v>540</v>
      </c>
      <c r="C5187" s="59">
        <f>C47</f>
        <v>132838</v>
      </c>
    </row>
    <row r="5188" spans="1:5" x14ac:dyDescent="0.25">
      <c r="A5188" s="58"/>
      <c r="B5188" s="58" t="s">
        <v>128</v>
      </c>
      <c r="C5188" s="59">
        <v>10674.29</v>
      </c>
    </row>
    <row r="5189" spans="1:5" x14ac:dyDescent="0.25">
      <c r="A5189" s="58"/>
      <c r="B5189" s="58" t="s">
        <v>3897</v>
      </c>
      <c r="C5189" s="59">
        <f>-E5165</f>
        <v>92123.299999999988</v>
      </c>
    </row>
    <row r="5190" spans="1:5" x14ac:dyDescent="0.25">
      <c r="A5190" s="58"/>
      <c r="B5190" s="58" t="s">
        <v>3898</v>
      </c>
      <c r="C5190" s="59">
        <f>C4481</f>
        <v>11964.02</v>
      </c>
    </row>
    <row r="5191" spans="1:5" x14ac:dyDescent="0.25">
      <c r="A5191" s="58"/>
      <c r="B5191" s="58" t="s">
        <v>3892</v>
      </c>
      <c r="C5191" s="59">
        <f>C4262</f>
        <v>126396.5</v>
      </c>
      <c r="E5191" s="219"/>
    </row>
    <row r="5192" spans="1:5" x14ac:dyDescent="0.25">
      <c r="A5192" s="58"/>
      <c r="B5192" s="58" t="s">
        <v>3995</v>
      </c>
      <c r="C5192" s="59">
        <f>-E5162</f>
        <v>4500</v>
      </c>
    </row>
    <row r="5193" spans="1:5" x14ac:dyDescent="0.25">
      <c r="A5193" s="93" t="s">
        <v>156</v>
      </c>
      <c r="B5193" s="93" t="s">
        <v>3899</v>
      </c>
      <c r="C5193" s="94">
        <f>SUM(C5194:C5200)</f>
        <v>1043455.25</v>
      </c>
    </row>
    <row r="5194" spans="1:5" x14ac:dyDescent="0.25">
      <c r="A5194" s="58"/>
      <c r="B5194" s="58" t="s">
        <v>3900</v>
      </c>
      <c r="C5194" s="59">
        <f>C2</f>
        <v>183103.1</v>
      </c>
    </row>
    <row r="5195" spans="1:5" x14ac:dyDescent="0.25">
      <c r="A5195" s="58"/>
      <c r="B5195" s="58" t="s">
        <v>3996</v>
      </c>
      <c r="C5195" s="59">
        <f>L5140</f>
        <v>2200.91</v>
      </c>
    </row>
    <row r="5196" spans="1:5" x14ac:dyDescent="0.25">
      <c r="A5196" s="58"/>
      <c r="B5196" s="58" t="s">
        <v>3997</v>
      </c>
      <c r="C5196" s="59">
        <f>L5141</f>
        <v>147690.51999999999</v>
      </c>
    </row>
    <row r="5197" spans="1:5" x14ac:dyDescent="0.25">
      <c r="A5197" s="58"/>
      <c r="B5197" s="58" t="s">
        <v>3901</v>
      </c>
      <c r="C5197" s="59">
        <f>-E5164</f>
        <v>16000</v>
      </c>
    </row>
    <row r="5198" spans="1:5" x14ac:dyDescent="0.25">
      <c r="A5198" s="58"/>
      <c r="B5198" s="58" t="s">
        <v>3902</v>
      </c>
      <c r="C5198" s="59">
        <v>0</v>
      </c>
    </row>
    <row r="5199" spans="1:5" x14ac:dyDescent="0.25">
      <c r="A5199" s="58"/>
      <c r="B5199" s="58" t="s">
        <v>3903</v>
      </c>
      <c r="C5199" s="59">
        <f>C4482</f>
        <v>605020.72</v>
      </c>
    </row>
    <row r="5200" spans="1:5" x14ac:dyDescent="0.25">
      <c r="A5200" s="58"/>
      <c r="B5200" s="58" t="s">
        <v>7823</v>
      </c>
      <c r="C5200" s="59">
        <v>89440</v>
      </c>
    </row>
    <row r="5201" spans="1:3" x14ac:dyDescent="0.25">
      <c r="A5201" s="93" t="s">
        <v>158</v>
      </c>
      <c r="B5201" s="93" t="s">
        <v>3904</v>
      </c>
      <c r="C5201" s="94">
        <f>SUM(C5202:C5208)</f>
        <v>587129.98</v>
      </c>
    </row>
    <row r="5202" spans="1:3" x14ac:dyDescent="0.25">
      <c r="A5202" s="58"/>
      <c r="B5202" s="58" t="s">
        <v>3998</v>
      </c>
      <c r="C5202" s="59">
        <f>K5140</f>
        <v>679.97</v>
      </c>
    </row>
    <row r="5203" spans="1:3" x14ac:dyDescent="0.25">
      <c r="A5203" s="58"/>
      <c r="B5203" s="58" t="s">
        <v>3999</v>
      </c>
      <c r="C5203" s="59">
        <f>K5141</f>
        <v>171979.77</v>
      </c>
    </row>
    <row r="5204" spans="1:3" x14ac:dyDescent="0.25">
      <c r="A5204" s="58"/>
      <c r="B5204" s="58" t="s">
        <v>3905</v>
      </c>
      <c r="C5204" s="59">
        <f>E5161</f>
        <v>14023.68</v>
      </c>
    </row>
    <row r="5205" spans="1:3" x14ac:dyDescent="0.25">
      <c r="A5205" s="58"/>
      <c r="B5205" s="58" t="s">
        <v>4000</v>
      </c>
      <c r="C5205" s="59">
        <f>E5166</f>
        <v>13200</v>
      </c>
    </row>
    <row r="5206" spans="1:3" x14ac:dyDescent="0.25">
      <c r="A5206" s="58"/>
      <c r="B5206" s="58" t="s">
        <v>3900</v>
      </c>
      <c r="C5206" s="59">
        <f>E5158</f>
        <v>345697.34</v>
      </c>
    </row>
    <row r="5207" spans="1:3" x14ac:dyDescent="0.25">
      <c r="A5207" s="58"/>
      <c r="B5207" s="58" t="s">
        <v>4001</v>
      </c>
      <c r="C5207" s="59">
        <f>E5163</f>
        <v>28183.72</v>
      </c>
    </row>
    <row r="5208" spans="1:3" x14ac:dyDescent="0.25">
      <c r="A5208" s="58"/>
      <c r="B5208" s="58" t="s">
        <v>7795</v>
      </c>
      <c r="C5208" s="59">
        <f>E5167</f>
        <v>13365.5</v>
      </c>
    </row>
    <row r="5209" spans="1:3" x14ac:dyDescent="0.25">
      <c r="A5209" s="93" t="s">
        <v>246</v>
      </c>
      <c r="B5209" s="93" t="s">
        <v>3906</v>
      </c>
      <c r="C5209" s="94">
        <v>0</v>
      </c>
    </row>
    <row r="5210" spans="1:3" x14ac:dyDescent="0.25">
      <c r="A5210" s="93" t="s">
        <v>3907</v>
      </c>
      <c r="B5210" s="93" t="s">
        <v>3908</v>
      </c>
      <c r="C5210" s="94">
        <f>SUM(C5211:C5213)</f>
        <v>400804.77</v>
      </c>
    </row>
    <row r="5211" spans="1:3" x14ac:dyDescent="0.25">
      <c r="A5211" s="58"/>
      <c r="B5211" s="58" t="s">
        <v>3909</v>
      </c>
      <c r="C5211" s="59">
        <f>F5177</f>
        <v>332564.42</v>
      </c>
    </row>
    <row r="5212" spans="1:3" x14ac:dyDescent="0.25">
      <c r="A5212" s="58"/>
      <c r="B5212" s="58" t="s">
        <v>3910</v>
      </c>
      <c r="C5212" s="59">
        <f>F5178</f>
        <v>68240.350000000006</v>
      </c>
    </row>
    <row r="5213" spans="1:3" x14ac:dyDescent="0.25">
      <c r="A5213" s="58"/>
      <c r="B5213" s="58" t="s">
        <v>3911</v>
      </c>
      <c r="C5213" s="59">
        <f>F5190</f>
        <v>0</v>
      </c>
    </row>
    <row r="5214" spans="1:3" x14ac:dyDescent="0.25">
      <c r="A5214" s="93" t="s">
        <v>3912</v>
      </c>
      <c r="B5214" s="93" t="s">
        <v>3913</v>
      </c>
      <c r="C5214" s="94">
        <f>C5176-C5177-C5183+C5184+C5186+C5193-C5201-C5210</f>
        <v>4.5401975512504578E-9</v>
      </c>
    </row>
    <row r="5215" spans="1:3" x14ac:dyDescent="0.25">
      <c r="A5215" s="93" t="s">
        <v>3914</v>
      </c>
      <c r="B5215" s="93" t="s">
        <v>3915</v>
      </c>
      <c r="C5215" s="94">
        <f>_xlfn.FLOOR.MATH(C5214*19%)</f>
        <v>0</v>
      </c>
    </row>
    <row r="5216" spans="1:3" x14ac:dyDescent="0.25">
      <c r="A5216" s="58"/>
      <c r="B5216" s="58" t="s">
        <v>205</v>
      </c>
      <c r="C5216" s="59">
        <f>C5214-F5180</f>
        <v>1.2514647096395493E-9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F33D4-6DEE-4CFD-B483-0AA253C9E6A1}">
  <dimension ref="A1:R47"/>
  <sheetViews>
    <sheetView topLeftCell="A19" zoomScale="80" zoomScaleNormal="80" workbookViewId="0">
      <selection activeCell="K37" sqref="K37"/>
    </sheetView>
  </sheetViews>
  <sheetFormatPr defaultColWidth="8.85546875" defaultRowHeight="12.75" x14ac:dyDescent="0.2"/>
  <cols>
    <col min="1" max="1" width="21.5703125" style="4" customWidth="1"/>
    <col min="2" max="2" width="40.28515625" style="4" customWidth="1"/>
    <col min="3" max="3" width="19.42578125" style="4" customWidth="1"/>
    <col min="4" max="6" width="18.7109375" style="1" hidden="1" customWidth="1"/>
    <col min="7" max="8" width="13.85546875" style="3" customWidth="1"/>
    <col min="9" max="10" width="13.85546875" style="1" customWidth="1"/>
    <col min="11" max="11" width="50.28515625" style="4" customWidth="1"/>
    <col min="12" max="14" width="13.85546875" style="1" customWidth="1"/>
    <col min="15" max="18" width="13.85546875" style="1" hidden="1" customWidth="1"/>
    <col min="19" max="16384" width="8.85546875" style="1"/>
  </cols>
  <sheetData>
    <row r="1" spans="1:18" s="19" customFormat="1" ht="51" x14ac:dyDescent="0.25">
      <c r="A1" s="67" t="s">
        <v>3916</v>
      </c>
      <c r="B1" s="67" t="s">
        <v>3917</v>
      </c>
      <c r="C1" s="67" t="s">
        <v>16</v>
      </c>
      <c r="D1" s="67" t="s">
        <v>3918</v>
      </c>
      <c r="E1" s="68" t="s">
        <v>3919</v>
      </c>
      <c r="F1" s="68" t="s">
        <v>3920</v>
      </c>
      <c r="G1" s="64" t="s">
        <v>3921</v>
      </c>
      <c r="H1" s="64" t="s">
        <v>3922</v>
      </c>
      <c r="I1" s="64" t="s">
        <v>3923</v>
      </c>
      <c r="J1" s="64" t="s">
        <v>3924</v>
      </c>
      <c r="K1" s="64" t="s">
        <v>3925</v>
      </c>
      <c r="L1" s="57"/>
      <c r="M1" s="57"/>
      <c r="N1" s="57"/>
      <c r="O1" s="57" t="s">
        <v>3921</v>
      </c>
      <c r="P1" s="57" t="s">
        <v>3922</v>
      </c>
      <c r="Q1" s="57" t="s">
        <v>3923</v>
      </c>
      <c r="R1" s="57" t="s">
        <v>3924</v>
      </c>
    </row>
    <row r="2" spans="1:18" x14ac:dyDescent="0.2">
      <c r="A2" s="29" t="s">
        <v>3926</v>
      </c>
      <c r="B2" s="29" t="s">
        <v>31</v>
      </c>
      <c r="C2" s="29">
        <v>1344345.73</v>
      </c>
      <c r="D2" s="23">
        <v>300000</v>
      </c>
      <c r="E2" s="23">
        <v>811.38</v>
      </c>
      <c r="F2" s="23">
        <v>9314.65</v>
      </c>
      <c r="G2" s="65">
        <f t="shared" ref="G2:G15" si="0">C2</f>
        <v>1344345.73</v>
      </c>
      <c r="H2" s="65">
        <f>C2</f>
        <v>1344345.73</v>
      </c>
      <c r="I2" s="65">
        <v>0</v>
      </c>
      <c r="J2" s="65">
        <v>0</v>
      </c>
      <c r="K2" s="66"/>
      <c r="L2" s="1" t="s">
        <v>7799</v>
      </c>
      <c r="O2" s="1">
        <f>E2</f>
        <v>811.38</v>
      </c>
      <c r="P2" s="1">
        <v>0</v>
      </c>
      <c r="Q2" s="1">
        <v>0</v>
      </c>
      <c r="R2" s="1">
        <f>O2-P2</f>
        <v>811.38</v>
      </c>
    </row>
    <row r="3" spans="1:18" ht="25.5" x14ac:dyDescent="0.2">
      <c r="A3" s="29" t="s">
        <v>3926</v>
      </c>
      <c r="B3" s="29" t="s">
        <v>55</v>
      </c>
      <c r="C3" s="65">
        <v>154283.89000000001</v>
      </c>
      <c r="D3" s="23">
        <v>92247.53</v>
      </c>
      <c r="E3" s="23">
        <v>82795.450000000012</v>
      </c>
      <c r="F3" s="23">
        <v>90601.709999999992</v>
      </c>
      <c r="G3" s="65">
        <f t="shared" si="0"/>
        <v>154283.89000000001</v>
      </c>
      <c r="H3" s="65">
        <v>0</v>
      </c>
      <c r="I3" s="65">
        <v>0</v>
      </c>
      <c r="J3" s="65">
        <f>G3-H3</f>
        <v>154283.89000000001</v>
      </c>
      <c r="K3" s="66" t="s">
        <v>7800</v>
      </c>
      <c r="L3" s="1" t="s">
        <v>7799</v>
      </c>
      <c r="O3" s="1">
        <f>E3</f>
        <v>82795.450000000012</v>
      </c>
      <c r="P3" s="1">
        <v>7786.19</v>
      </c>
      <c r="Q3" s="1">
        <v>0</v>
      </c>
      <c r="R3" s="1">
        <f>O3-P3</f>
        <v>75009.260000000009</v>
      </c>
    </row>
    <row r="4" spans="1:18" x14ac:dyDescent="0.2">
      <c r="A4" s="29" t="s">
        <v>3926</v>
      </c>
      <c r="B4" s="29" t="s">
        <v>74</v>
      </c>
      <c r="C4" s="29">
        <v>0</v>
      </c>
      <c r="D4" s="23">
        <v>1096.75</v>
      </c>
      <c r="E4" s="23">
        <v>0</v>
      </c>
      <c r="F4" s="23">
        <v>0</v>
      </c>
      <c r="G4" s="65">
        <f t="shared" si="0"/>
        <v>0</v>
      </c>
      <c r="H4" s="65">
        <f>C4</f>
        <v>0</v>
      </c>
      <c r="I4" s="65">
        <v>0</v>
      </c>
      <c r="J4" s="65">
        <v>0</v>
      </c>
      <c r="K4" s="66"/>
      <c r="L4" s="1" t="s">
        <v>7799</v>
      </c>
      <c r="O4" s="1">
        <v>0</v>
      </c>
      <c r="P4" s="1">
        <v>0</v>
      </c>
      <c r="Q4" s="1">
        <v>0</v>
      </c>
      <c r="R4" s="1">
        <v>0</v>
      </c>
    </row>
    <row r="5" spans="1:18" ht="25.5" x14ac:dyDescent="0.2">
      <c r="A5" s="29" t="s">
        <v>3926</v>
      </c>
      <c r="B5" s="29" t="s">
        <v>3927</v>
      </c>
      <c r="C5" s="29">
        <v>106539.81</v>
      </c>
      <c r="D5" s="23">
        <v>39129</v>
      </c>
      <c r="E5" s="23">
        <v>41100.050000000003</v>
      </c>
      <c r="F5" s="23">
        <v>45600.05</v>
      </c>
      <c r="G5" s="65">
        <f t="shared" si="0"/>
        <v>106539.81</v>
      </c>
      <c r="H5" s="65">
        <f>C5</f>
        <v>106539.81</v>
      </c>
      <c r="I5" s="65">
        <f>G5-H5</f>
        <v>0</v>
      </c>
      <c r="J5" s="65">
        <f>G5-H5</f>
        <v>0</v>
      </c>
      <c r="K5" s="66"/>
      <c r="L5" s="1" t="s">
        <v>7799</v>
      </c>
      <c r="O5" s="1">
        <v>0</v>
      </c>
      <c r="P5" s="1">
        <v>0</v>
      </c>
      <c r="Q5" s="1">
        <v>0</v>
      </c>
      <c r="R5" s="1">
        <v>0</v>
      </c>
    </row>
    <row r="6" spans="1:18" x14ac:dyDescent="0.2">
      <c r="A6" s="29" t="s">
        <v>3926</v>
      </c>
      <c r="B6" s="29" t="s">
        <v>84</v>
      </c>
      <c r="C6" s="29">
        <v>723161</v>
      </c>
      <c r="D6" s="23"/>
      <c r="E6" s="23"/>
      <c r="F6" s="23"/>
      <c r="G6" s="65">
        <f t="shared" si="0"/>
        <v>723161</v>
      </c>
      <c r="H6" s="65">
        <f>C6</f>
        <v>723161</v>
      </c>
      <c r="I6" s="65">
        <f>G6-H6</f>
        <v>0</v>
      </c>
      <c r="J6" s="65">
        <f>G6-H6</f>
        <v>0</v>
      </c>
      <c r="K6" s="66"/>
      <c r="L6" s="1" t="s">
        <v>7799</v>
      </c>
    </row>
    <row r="7" spans="1:18" ht="25.5" x14ac:dyDescent="0.2">
      <c r="A7" s="69" t="s">
        <v>3926</v>
      </c>
      <c r="B7" s="69" t="s">
        <v>98</v>
      </c>
      <c r="C7" s="29">
        <v>91067.28</v>
      </c>
      <c r="D7" s="23">
        <v>39297.089999999997</v>
      </c>
      <c r="E7" s="23">
        <v>0</v>
      </c>
      <c r="F7" s="23">
        <v>0</v>
      </c>
      <c r="G7" s="65">
        <f t="shared" si="0"/>
        <v>91067.28</v>
      </c>
      <c r="H7" s="65">
        <f>C7</f>
        <v>91067.28</v>
      </c>
      <c r="I7" s="65">
        <v>0</v>
      </c>
      <c r="J7" s="65">
        <v>0</v>
      </c>
      <c r="K7" s="66"/>
      <c r="L7" s="1" t="s">
        <v>7799</v>
      </c>
      <c r="O7" s="1">
        <v>0</v>
      </c>
      <c r="P7" s="1">
        <v>0</v>
      </c>
      <c r="Q7" s="1">
        <v>0</v>
      </c>
      <c r="R7" s="1">
        <v>0</v>
      </c>
    </row>
    <row r="8" spans="1:18" x14ac:dyDescent="0.2">
      <c r="A8" s="29" t="s">
        <v>3926</v>
      </c>
      <c r="B8" s="29" t="s">
        <v>108</v>
      </c>
      <c r="C8" s="29">
        <v>15000</v>
      </c>
      <c r="D8" s="23">
        <v>2806.45</v>
      </c>
      <c r="E8" s="23">
        <v>5428.22</v>
      </c>
      <c r="F8" s="23">
        <v>26134.02</v>
      </c>
      <c r="G8" s="65">
        <f t="shared" si="0"/>
        <v>15000</v>
      </c>
      <c r="H8" s="65">
        <f>C8</f>
        <v>15000</v>
      </c>
      <c r="I8" s="65">
        <v>0</v>
      </c>
      <c r="J8" s="65">
        <v>0</v>
      </c>
      <c r="K8" s="66"/>
      <c r="L8" s="1" t="s">
        <v>7799</v>
      </c>
      <c r="O8" s="1">
        <v>0</v>
      </c>
      <c r="P8" s="1">
        <v>0</v>
      </c>
      <c r="Q8" s="1">
        <v>0</v>
      </c>
      <c r="R8" s="1">
        <v>0</v>
      </c>
    </row>
    <row r="9" spans="1:18" ht="38.25" x14ac:dyDescent="0.2">
      <c r="A9" s="30" t="s">
        <v>3926</v>
      </c>
      <c r="B9" s="30" t="s">
        <v>3928</v>
      </c>
      <c r="C9" s="65">
        <f>2092868.94+490.77</f>
        <v>2093359.71</v>
      </c>
      <c r="D9" s="23">
        <v>873424.34999999986</v>
      </c>
      <c r="E9" s="23">
        <v>737569.29</v>
      </c>
      <c r="F9" s="23">
        <v>899697.64</v>
      </c>
      <c r="G9" s="65">
        <f t="shared" si="0"/>
        <v>2093359.71</v>
      </c>
      <c r="H9" s="65">
        <f>C9+(90436.39+330725.62)/1.23</f>
        <v>2435767.8482113821</v>
      </c>
      <c r="I9" s="65">
        <f>H9-G9</f>
        <v>342408.13821138209</v>
      </c>
      <c r="J9" s="65">
        <v>0</v>
      </c>
      <c r="K9" s="66" t="s">
        <v>7801</v>
      </c>
      <c r="L9" s="1" t="s">
        <v>7802</v>
      </c>
      <c r="O9" s="1">
        <f>E9</f>
        <v>737569.29</v>
      </c>
      <c r="P9" s="1">
        <f>O9+219545.84/1.23</f>
        <v>916061.8428455285</v>
      </c>
      <c r="Q9" s="1">
        <f>P9-O9</f>
        <v>178492.55284552847</v>
      </c>
      <c r="R9" s="1">
        <v>0</v>
      </c>
    </row>
    <row r="10" spans="1:18" ht="38.25" x14ac:dyDescent="0.2">
      <c r="A10" s="29" t="s">
        <v>3926</v>
      </c>
      <c r="B10" s="29" t="s">
        <v>3929</v>
      </c>
      <c r="C10" s="29">
        <v>0</v>
      </c>
      <c r="D10" s="23">
        <v>3897</v>
      </c>
      <c r="E10" s="23">
        <v>0</v>
      </c>
      <c r="F10" s="23">
        <v>0</v>
      </c>
      <c r="G10" s="65">
        <f t="shared" si="0"/>
        <v>0</v>
      </c>
      <c r="H10" s="65">
        <f>C10</f>
        <v>0</v>
      </c>
      <c r="I10" s="65">
        <v>0</v>
      </c>
      <c r="J10" s="65">
        <v>0</v>
      </c>
      <c r="K10" s="66"/>
      <c r="L10" s="1" t="s">
        <v>7799</v>
      </c>
      <c r="O10" s="1">
        <f>E10</f>
        <v>0</v>
      </c>
      <c r="P10" s="1">
        <f>E10</f>
        <v>0</v>
      </c>
      <c r="Q10" s="1">
        <v>0</v>
      </c>
      <c r="R10" s="1">
        <v>0</v>
      </c>
    </row>
    <row r="11" spans="1:18" x14ac:dyDescent="0.2">
      <c r="A11" s="29" t="s">
        <v>3926</v>
      </c>
      <c r="B11" s="29" t="s">
        <v>3930</v>
      </c>
      <c r="C11" s="29">
        <v>31995.8</v>
      </c>
      <c r="D11" s="23">
        <v>6009.5</v>
      </c>
      <c r="E11" s="23">
        <v>10993.62</v>
      </c>
      <c r="F11" s="23">
        <v>6987.41</v>
      </c>
      <c r="G11" s="65">
        <f t="shared" si="0"/>
        <v>31995.8</v>
      </c>
      <c r="H11" s="65">
        <f>C11</f>
        <v>31995.8</v>
      </c>
      <c r="I11" s="65">
        <v>0</v>
      </c>
      <c r="J11" s="65">
        <v>0</v>
      </c>
      <c r="K11" s="66"/>
      <c r="L11" s="1" t="s">
        <v>7799</v>
      </c>
      <c r="O11" s="1">
        <f>E11</f>
        <v>10993.62</v>
      </c>
      <c r="P11" s="1">
        <f>E11</f>
        <v>10993.62</v>
      </c>
      <c r="Q11" s="1">
        <v>0</v>
      </c>
      <c r="R11" s="1">
        <v>0</v>
      </c>
    </row>
    <row r="12" spans="1:18" ht="25.5" x14ac:dyDescent="0.2">
      <c r="A12" s="29" t="s">
        <v>3926</v>
      </c>
      <c r="B12" s="29" t="s">
        <v>7803</v>
      </c>
      <c r="C12" s="29">
        <v>91724.17</v>
      </c>
      <c r="D12" s="23"/>
      <c r="E12" s="23"/>
      <c r="F12" s="23"/>
      <c r="G12" s="65">
        <f t="shared" si="0"/>
        <v>91724.17</v>
      </c>
      <c r="H12" s="65">
        <f>C12-5408.55</f>
        <v>86315.62</v>
      </c>
      <c r="I12" s="65">
        <v>0</v>
      </c>
      <c r="J12" s="65">
        <f>G12-H12</f>
        <v>5408.5500000000029</v>
      </c>
      <c r="K12" s="66" t="s">
        <v>7804</v>
      </c>
      <c r="L12" s="1" t="s">
        <v>7799</v>
      </c>
    </row>
    <row r="13" spans="1:18" x14ac:dyDescent="0.2">
      <c r="A13" s="29" t="s">
        <v>3926</v>
      </c>
      <c r="B13" s="29" t="s">
        <v>7805</v>
      </c>
      <c r="C13" s="29">
        <v>109521.4</v>
      </c>
      <c r="D13" s="23"/>
      <c r="E13" s="23"/>
      <c r="F13" s="23"/>
      <c r="G13" s="65">
        <f t="shared" si="0"/>
        <v>109521.4</v>
      </c>
      <c r="H13" s="65">
        <v>225223.73</v>
      </c>
      <c r="I13" s="65">
        <f>H13-G13</f>
        <v>115702.33000000002</v>
      </c>
      <c r="J13" s="65">
        <v>0</v>
      </c>
      <c r="K13" s="66" t="s">
        <v>7806</v>
      </c>
      <c r="L13" s="1" t="s">
        <v>7799</v>
      </c>
    </row>
    <row r="14" spans="1:18" x14ac:dyDescent="0.2">
      <c r="A14" s="29" t="s">
        <v>3926</v>
      </c>
      <c r="B14" s="29" t="s">
        <v>3931</v>
      </c>
      <c r="C14" s="29">
        <v>18394.900000000001</v>
      </c>
      <c r="D14" s="23">
        <v>886338.57000000007</v>
      </c>
      <c r="E14" s="23">
        <v>667186.88</v>
      </c>
      <c r="F14" s="23">
        <v>183246.18</v>
      </c>
      <c r="G14" s="65">
        <f t="shared" si="0"/>
        <v>18394.900000000001</v>
      </c>
      <c r="H14" s="65">
        <f>C14</f>
        <v>18394.900000000001</v>
      </c>
      <c r="I14" s="65">
        <v>0</v>
      </c>
      <c r="J14" s="65">
        <v>0</v>
      </c>
      <c r="K14" s="66"/>
      <c r="L14" s="1" t="s">
        <v>7799</v>
      </c>
      <c r="O14" s="1">
        <f>E14</f>
        <v>667186.88</v>
      </c>
      <c r="P14" s="1">
        <f>E14</f>
        <v>667186.88</v>
      </c>
      <c r="Q14" s="1">
        <v>0</v>
      </c>
      <c r="R14" s="1">
        <v>0</v>
      </c>
    </row>
    <row r="15" spans="1:18" x14ac:dyDescent="0.2">
      <c r="A15" s="29" t="s">
        <v>3926</v>
      </c>
      <c r="B15" s="29" t="s">
        <v>136</v>
      </c>
      <c r="C15" s="29">
        <v>296021.69</v>
      </c>
      <c r="D15" s="23">
        <v>115562.36000000002</v>
      </c>
      <c r="E15" s="23">
        <v>39874.65</v>
      </c>
      <c r="F15" s="23">
        <v>30190.04</v>
      </c>
      <c r="G15" s="65">
        <f t="shared" si="0"/>
        <v>296021.69</v>
      </c>
      <c r="H15" s="65">
        <f>C15</f>
        <v>296021.69</v>
      </c>
      <c r="I15" s="65">
        <v>0</v>
      </c>
      <c r="J15" s="65">
        <v>0</v>
      </c>
      <c r="K15" s="66"/>
      <c r="L15" s="1" t="s">
        <v>7799</v>
      </c>
      <c r="O15" s="1">
        <f>E15</f>
        <v>39874.65</v>
      </c>
      <c r="P15" s="1">
        <f>E15</f>
        <v>39874.65</v>
      </c>
      <c r="Q15" s="1">
        <v>0</v>
      </c>
      <c r="R15" s="1">
        <v>0</v>
      </c>
    </row>
    <row r="16" spans="1:18" x14ac:dyDescent="0.2">
      <c r="A16" s="1" t="s">
        <v>7807</v>
      </c>
      <c r="B16" s="1" t="s">
        <v>7808</v>
      </c>
      <c r="C16" s="1">
        <f>SUM(C2:C15)</f>
        <v>5075415.3800000008</v>
      </c>
      <c r="G16" s="1">
        <f>C16-5073779.13</f>
        <v>1636.2500000009313</v>
      </c>
      <c r="H16" s="1"/>
      <c r="K16" s="1"/>
    </row>
    <row r="17" spans="1:18" x14ac:dyDescent="0.2">
      <c r="A17" s="1"/>
      <c r="B17" s="1"/>
      <c r="C17" s="1"/>
      <c r="G17" s="1"/>
      <c r="H17" s="1"/>
      <c r="K17" s="1"/>
    </row>
    <row r="18" spans="1:18" ht="25.5" x14ac:dyDescent="0.2">
      <c r="A18" s="29" t="s">
        <v>3932</v>
      </c>
      <c r="B18" s="29" t="s">
        <v>162</v>
      </c>
      <c r="C18" s="29">
        <v>17246.8</v>
      </c>
      <c r="D18" s="23">
        <v>6512.25</v>
      </c>
      <c r="E18" s="23">
        <v>0</v>
      </c>
      <c r="F18" s="23">
        <v>0</v>
      </c>
      <c r="G18" s="65">
        <f t="shared" ref="G18:G28" si="1">C18</f>
        <v>17246.8</v>
      </c>
      <c r="H18" s="65">
        <f>C18</f>
        <v>17246.8</v>
      </c>
      <c r="I18" s="65">
        <v>0</v>
      </c>
      <c r="J18" s="65">
        <v>0</v>
      </c>
      <c r="K18" s="66"/>
      <c r="L18" s="1" t="s">
        <v>7799</v>
      </c>
      <c r="O18" s="1">
        <v>0</v>
      </c>
      <c r="P18" s="1">
        <v>0</v>
      </c>
      <c r="Q18" s="1">
        <v>0</v>
      </c>
      <c r="R18" s="1">
        <v>0</v>
      </c>
    </row>
    <row r="19" spans="1:18" s="3" customFormat="1" x14ac:dyDescent="0.2">
      <c r="A19" s="30" t="s">
        <v>3932</v>
      </c>
      <c r="B19" s="30" t="s">
        <v>3933</v>
      </c>
      <c r="C19" s="30">
        <v>127799.35</v>
      </c>
      <c r="D19" s="23">
        <v>121247.62</v>
      </c>
      <c r="E19" s="23">
        <v>0</v>
      </c>
      <c r="F19" s="23">
        <v>0</v>
      </c>
      <c r="G19" s="65">
        <f t="shared" si="1"/>
        <v>127799.35</v>
      </c>
      <c r="H19" s="65">
        <v>0</v>
      </c>
      <c r="I19" s="65">
        <f>G19-H19</f>
        <v>127799.35</v>
      </c>
      <c r="J19" s="65">
        <v>0</v>
      </c>
      <c r="K19" s="66"/>
      <c r="L19" s="224" t="s">
        <v>7809</v>
      </c>
      <c r="O19" s="3">
        <v>0</v>
      </c>
      <c r="P19" s="3">
        <v>0</v>
      </c>
      <c r="Q19" s="3">
        <v>0</v>
      </c>
      <c r="R19" s="3">
        <v>0</v>
      </c>
    </row>
    <row r="20" spans="1:18" x14ac:dyDescent="0.2">
      <c r="A20" s="30" t="s">
        <v>3932</v>
      </c>
      <c r="B20" s="30" t="s">
        <v>3934</v>
      </c>
      <c r="C20" s="30">
        <v>16000</v>
      </c>
      <c r="D20" s="23">
        <v>8000</v>
      </c>
      <c r="E20" s="23">
        <v>0</v>
      </c>
      <c r="F20" s="23">
        <v>0</v>
      </c>
      <c r="G20" s="65">
        <f t="shared" si="1"/>
        <v>16000</v>
      </c>
      <c r="H20" s="65">
        <v>0</v>
      </c>
      <c r="I20" s="65">
        <f>G20-H20</f>
        <v>16000</v>
      </c>
      <c r="J20" s="65">
        <v>0</v>
      </c>
      <c r="K20" s="66"/>
      <c r="L20" s="187" t="s">
        <v>7810</v>
      </c>
    </row>
    <row r="21" spans="1:18" ht="25.5" x14ac:dyDescent="0.2">
      <c r="A21" s="1"/>
      <c r="B21" s="30" t="s">
        <v>7811</v>
      </c>
      <c r="C21" s="65">
        <f>1027402.74+123000+6294.79</f>
        <v>1156697.53</v>
      </c>
      <c r="D21" s="23"/>
      <c r="E21" s="23"/>
      <c r="F21" s="23"/>
      <c r="G21" s="65">
        <f t="shared" si="1"/>
        <v>1156697.53</v>
      </c>
      <c r="H21" s="65">
        <f>C21-77402.74-6294.79</f>
        <v>1073000</v>
      </c>
      <c r="I21" s="65">
        <f>G21-H21</f>
        <v>83697.530000000028</v>
      </c>
      <c r="J21" s="65">
        <v>0</v>
      </c>
      <c r="K21" s="66" t="s">
        <v>7812</v>
      </c>
      <c r="L21" s="1" t="s">
        <v>7799</v>
      </c>
    </row>
    <row r="22" spans="1:18" x14ac:dyDescent="0.2">
      <c r="A22" s="30" t="s">
        <v>3932</v>
      </c>
      <c r="B22" s="30" t="s">
        <v>451</v>
      </c>
      <c r="C22" s="30">
        <v>25610.350000000013</v>
      </c>
      <c r="D22" s="23"/>
      <c r="E22" s="23"/>
      <c r="F22" s="23"/>
      <c r="G22" s="65">
        <f t="shared" si="1"/>
        <v>25610.350000000013</v>
      </c>
      <c r="H22" s="65">
        <f>C22</f>
        <v>25610.350000000013</v>
      </c>
      <c r="I22" s="65">
        <v>0</v>
      </c>
      <c r="J22" s="65">
        <v>0</v>
      </c>
      <c r="K22" s="66"/>
      <c r="L22" s="1" t="s">
        <v>7799</v>
      </c>
    </row>
    <row r="23" spans="1:18" x14ac:dyDescent="0.2">
      <c r="A23" s="30" t="s">
        <v>3932</v>
      </c>
      <c r="B23" s="30" t="s">
        <v>7813</v>
      </c>
      <c r="C23" s="30">
        <v>102787.82</v>
      </c>
      <c r="D23" s="23"/>
      <c r="E23" s="23"/>
      <c r="F23" s="23"/>
      <c r="G23" s="65">
        <f t="shared" si="1"/>
        <v>102787.82</v>
      </c>
      <c r="H23" s="65">
        <v>0</v>
      </c>
      <c r="I23" s="65">
        <f>G23-H23</f>
        <v>102787.82</v>
      </c>
      <c r="J23" s="65"/>
      <c r="K23" s="66"/>
      <c r="L23" s="1" t="s">
        <v>7799</v>
      </c>
    </row>
    <row r="24" spans="1:18" x14ac:dyDescent="0.2">
      <c r="A24" s="30" t="s">
        <v>3932</v>
      </c>
      <c r="B24" s="30" t="s">
        <v>3935</v>
      </c>
      <c r="C24" s="30">
        <f>581100.28+14760</f>
        <v>595860.28</v>
      </c>
      <c r="D24" s="23">
        <v>655668.42999999993</v>
      </c>
      <c r="E24" s="23">
        <v>584239</v>
      </c>
      <c r="F24" s="23">
        <v>272894.95</v>
      </c>
      <c r="G24" s="65">
        <f t="shared" si="1"/>
        <v>595860.28</v>
      </c>
      <c r="H24" s="65">
        <f>C24</f>
        <v>595860.28</v>
      </c>
      <c r="I24" s="65">
        <v>0</v>
      </c>
      <c r="J24" s="65">
        <v>0</v>
      </c>
      <c r="K24" s="66"/>
      <c r="L24" s="1" t="s">
        <v>7799</v>
      </c>
      <c r="O24" s="1">
        <v>0</v>
      </c>
      <c r="P24" s="1">
        <v>0</v>
      </c>
      <c r="Q24" s="1">
        <v>0</v>
      </c>
      <c r="R24" s="1">
        <v>0</v>
      </c>
    </row>
    <row r="25" spans="1:18" ht="38.25" x14ac:dyDescent="0.2">
      <c r="A25" s="29" t="s">
        <v>3932</v>
      </c>
      <c r="B25" s="29" t="s">
        <v>3936</v>
      </c>
      <c r="C25" s="29">
        <v>813212.35</v>
      </c>
      <c r="D25" s="23">
        <v>197387.94</v>
      </c>
      <c r="E25" s="23">
        <v>187974.77</v>
      </c>
      <c r="F25" s="23">
        <v>137188.69</v>
      </c>
      <c r="G25" s="65">
        <f t="shared" si="1"/>
        <v>813212.35</v>
      </c>
      <c r="H25" s="65">
        <f>C25-B30</f>
        <v>811011.44</v>
      </c>
      <c r="I25" s="65">
        <f>G25-H25</f>
        <v>2200.9100000000326</v>
      </c>
      <c r="J25" s="65">
        <v>0</v>
      </c>
      <c r="K25" s="66"/>
      <c r="L25" s="1" t="s">
        <v>7799</v>
      </c>
      <c r="O25" s="1">
        <f>E25</f>
        <v>187974.77</v>
      </c>
      <c r="P25" s="1">
        <f>E25-62476.33</f>
        <v>125498.43999999999</v>
      </c>
      <c r="Q25" s="1">
        <f>O25-P25</f>
        <v>62476.33</v>
      </c>
      <c r="R25" s="1">
        <v>0</v>
      </c>
    </row>
    <row r="26" spans="1:18" x14ac:dyDescent="0.2">
      <c r="A26" s="29" t="s">
        <v>3932</v>
      </c>
      <c r="B26" s="29" t="s">
        <v>3937</v>
      </c>
      <c r="C26" s="29">
        <v>668513.65</v>
      </c>
      <c r="D26" s="23">
        <v>236588.69</v>
      </c>
      <c r="E26" s="23">
        <v>192947.64</v>
      </c>
      <c r="F26" s="23">
        <v>150031</v>
      </c>
      <c r="G26" s="65">
        <f t="shared" si="1"/>
        <v>668513.65</v>
      </c>
      <c r="H26" s="65">
        <f>C26-B34</f>
        <v>520823.13</v>
      </c>
      <c r="I26" s="65">
        <f>G26-H26</f>
        <v>147690.52000000002</v>
      </c>
      <c r="J26" s="65">
        <v>0</v>
      </c>
      <c r="K26" s="66"/>
      <c r="L26" s="1" t="s">
        <v>7799</v>
      </c>
      <c r="O26" s="1">
        <f>E26</f>
        <v>192947.64</v>
      </c>
      <c r="P26" s="1">
        <f>O26-66156.79</f>
        <v>126790.85000000002</v>
      </c>
      <c r="Q26" s="1">
        <f>O26-P26</f>
        <v>66156.789999999994</v>
      </c>
      <c r="R26" s="1">
        <v>0</v>
      </c>
    </row>
    <row r="27" spans="1:18" x14ac:dyDescent="0.2">
      <c r="A27" s="29" t="s">
        <v>3932</v>
      </c>
      <c r="B27" s="29" t="s">
        <v>3938</v>
      </c>
      <c r="C27" s="29">
        <v>42998.89</v>
      </c>
      <c r="D27" s="23">
        <v>378976.49</v>
      </c>
      <c r="E27" s="23">
        <v>6081.92</v>
      </c>
      <c r="F27" s="23">
        <v>7953.42</v>
      </c>
      <c r="G27" s="65">
        <f t="shared" si="1"/>
        <v>42998.89</v>
      </c>
      <c r="H27" s="65">
        <f>C27</f>
        <v>42998.89</v>
      </c>
      <c r="I27" s="65">
        <v>0</v>
      </c>
      <c r="J27" s="65">
        <v>0</v>
      </c>
      <c r="K27" s="66"/>
      <c r="L27" s="1" t="s">
        <v>7799</v>
      </c>
    </row>
    <row r="28" spans="1:18" x14ac:dyDescent="0.2">
      <c r="A28" s="29" t="s">
        <v>3932</v>
      </c>
      <c r="B28" s="29" t="s">
        <v>99</v>
      </c>
      <c r="C28" s="29">
        <v>39940.239999999998</v>
      </c>
      <c r="D28" s="23">
        <v>313.01</v>
      </c>
      <c r="E28" s="23">
        <v>24417.06</v>
      </c>
      <c r="F28" s="23">
        <v>50983.63</v>
      </c>
      <c r="G28" s="65">
        <f t="shared" si="1"/>
        <v>39940.239999999998</v>
      </c>
      <c r="H28" s="65">
        <f>C28</f>
        <v>39940.239999999998</v>
      </c>
      <c r="I28" s="65">
        <v>0</v>
      </c>
      <c r="J28" s="65">
        <v>0</v>
      </c>
      <c r="K28" s="66"/>
      <c r="L28" s="1" t="s">
        <v>7799</v>
      </c>
      <c r="O28" s="1">
        <f>E28</f>
        <v>24417.06</v>
      </c>
      <c r="P28" s="1">
        <f>E28</f>
        <v>24417.06</v>
      </c>
      <c r="Q28" s="1">
        <v>0</v>
      </c>
      <c r="R28" s="1">
        <v>0</v>
      </c>
    </row>
    <row r="29" spans="1:18" x14ac:dyDescent="0.2">
      <c r="C29" s="4">
        <f>SUM(C18:C28)</f>
        <v>3606667.2600000002</v>
      </c>
      <c r="D29" s="4"/>
      <c r="E29" s="4"/>
      <c r="F29" s="4"/>
      <c r="G29" s="1">
        <f>C29-3606667.26</f>
        <v>0</v>
      </c>
      <c r="H29" s="1"/>
      <c r="K29" s="1"/>
      <c r="Q29" s="1">
        <f>SUM(Q18:Q28)</f>
        <v>128633.12</v>
      </c>
      <c r="R29" s="1">
        <f>SUM(R18:R28)</f>
        <v>0</v>
      </c>
    </row>
    <row r="30" spans="1:18" x14ac:dyDescent="0.2">
      <c r="A30" s="88" t="s">
        <v>7814</v>
      </c>
      <c r="B30" s="88">
        <f>SUM(B31:B33)</f>
        <v>2200.91</v>
      </c>
      <c r="D30" s="4"/>
      <c r="E30" s="4"/>
      <c r="F30" s="4"/>
      <c r="G30" s="1"/>
      <c r="H30" s="1"/>
      <c r="K30" s="1"/>
      <c r="Q30" s="1" t="e">
        <f>Q29+[1]Aktywa!#REF!</f>
        <v>#REF!</v>
      </c>
      <c r="R30" s="1" t="e">
        <f>R29+[1]Aktywa!#REF!</f>
        <v>#REF!</v>
      </c>
    </row>
    <row r="31" spans="1:18" x14ac:dyDescent="0.2">
      <c r="A31" s="4" t="s">
        <v>7815</v>
      </c>
      <c r="B31" s="4">
        <v>774.33</v>
      </c>
      <c r="D31" s="4"/>
      <c r="E31" s="4"/>
      <c r="F31" s="4"/>
      <c r="H31" s="3" t="s">
        <v>3939</v>
      </c>
      <c r="I31" s="70">
        <f>SUM(I2:I28)</f>
        <v>938286.59821138217</v>
      </c>
      <c r="J31" s="71">
        <f>SUM(J2:J28)</f>
        <v>159692.44</v>
      </c>
      <c r="R31" s="1" t="e">
        <f>#REF!-#REF!</f>
        <v>#REF!</v>
      </c>
    </row>
    <row r="32" spans="1:18" x14ac:dyDescent="0.2">
      <c r="A32" s="4" t="s">
        <v>7816</v>
      </c>
      <c r="B32" s="4">
        <v>287.99</v>
      </c>
      <c r="D32" s="4"/>
      <c r="E32" s="4"/>
      <c r="F32" s="4"/>
      <c r="G32" s="3" t="s">
        <v>7817</v>
      </c>
      <c r="H32" s="3" t="s">
        <v>3941</v>
      </c>
      <c r="I32" s="70">
        <f>I31*0.19</f>
        <v>178274.4536601626</v>
      </c>
      <c r="J32" s="71">
        <f>J31*0.19</f>
        <v>30341.563600000001</v>
      </c>
    </row>
    <row r="33" spans="1:11" x14ac:dyDescent="0.2">
      <c r="A33" s="4" t="s">
        <v>7818</v>
      </c>
      <c r="B33" s="4">
        <v>1138.5899999999999</v>
      </c>
      <c r="D33" s="4"/>
      <c r="E33" s="4"/>
      <c r="F33" s="4"/>
      <c r="J33" s="1">
        <f>I32-J32</f>
        <v>147932.89006016261</v>
      </c>
      <c r="K33" s="4">
        <f>J33/RZIS!Q61</f>
        <v>0.371614936266768</v>
      </c>
    </row>
    <row r="34" spans="1:11" x14ac:dyDescent="0.2">
      <c r="A34" s="88" t="s">
        <v>7819</v>
      </c>
      <c r="B34" s="88">
        <f>SUM(B35:B38)</f>
        <v>147690.52000000002</v>
      </c>
      <c r="D34" s="4"/>
      <c r="E34" s="4"/>
      <c r="F34" s="4"/>
    </row>
    <row r="35" spans="1:11" x14ac:dyDescent="0.2">
      <c r="A35" s="4" t="s">
        <v>7816</v>
      </c>
      <c r="B35" s="4">
        <v>121545.52</v>
      </c>
      <c r="D35" s="4"/>
      <c r="E35" s="4"/>
      <c r="F35" s="4"/>
    </row>
    <row r="36" spans="1:11" x14ac:dyDescent="0.2">
      <c r="A36" s="4" t="s">
        <v>7820</v>
      </c>
      <c r="B36" s="4">
        <v>18000</v>
      </c>
      <c r="D36" s="4"/>
      <c r="E36" s="4"/>
      <c r="F36" s="4"/>
      <c r="G36" s="3" t="s">
        <v>3940</v>
      </c>
      <c r="I36" s="1">
        <v>91067.28</v>
      </c>
      <c r="J36" s="1">
        <v>17246.8</v>
      </c>
      <c r="K36" s="4">
        <f>I36-J36</f>
        <v>73820.479999999996</v>
      </c>
    </row>
    <row r="37" spans="1:11" x14ac:dyDescent="0.2">
      <c r="A37" s="4" t="s">
        <v>7821</v>
      </c>
      <c r="B37" s="4">
        <v>2300</v>
      </c>
      <c r="D37" s="4"/>
      <c r="E37" s="4"/>
      <c r="F37" s="4"/>
      <c r="K37" s="4">
        <f>J33-K36</f>
        <v>74112.410060162612</v>
      </c>
    </row>
    <row r="38" spans="1:11" x14ac:dyDescent="0.2">
      <c r="A38" s="4" t="s">
        <v>7818</v>
      </c>
      <c r="B38" s="4">
        <v>5845</v>
      </c>
      <c r="D38" s="4"/>
      <c r="E38" s="4"/>
      <c r="F38" s="4"/>
      <c r="I38" s="1" t="s">
        <v>3942</v>
      </c>
      <c r="J38" s="1" t="s">
        <v>7822</v>
      </c>
    </row>
    <row r="39" spans="1:11" x14ac:dyDescent="0.2">
      <c r="D39" s="4"/>
      <c r="E39" s="4"/>
      <c r="F39" s="4"/>
      <c r="G39" s="3" t="s">
        <v>3943</v>
      </c>
      <c r="I39" s="1">
        <f>I32-I36</f>
        <v>87207.173660162603</v>
      </c>
      <c r="J39" s="1">
        <f>J32-J36</f>
        <v>13094.763600000002</v>
      </c>
    </row>
    <row r="40" spans="1:11" x14ac:dyDescent="0.2">
      <c r="D40" s="4"/>
      <c r="E40" s="4"/>
      <c r="F40" s="4"/>
    </row>
    <row r="41" spans="1:11" x14ac:dyDescent="0.2">
      <c r="D41" s="4"/>
      <c r="E41" s="4"/>
      <c r="F41" s="4"/>
      <c r="H41" s="88"/>
      <c r="J41" s="1">
        <f>I39-J39</f>
        <v>74112.410060162598</v>
      </c>
    </row>
    <row r="42" spans="1:11" x14ac:dyDescent="0.2">
      <c r="A42" s="1"/>
      <c r="B42" s="1"/>
    </row>
    <row r="43" spans="1:11" x14ac:dyDescent="0.2">
      <c r="A43" s="1"/>
      <c r="B43" s="1"/>
    </row>
    <row r="44" spans="1:11" x14ac:dyDescent="0.2">
      <c r="A44" s="1"/>
      <c r="B44" s="1"/>
    </row>
    <row r="45" spans="1:11" x14ac:dyDescent="0.2">
      <c r="A45" s="1"/>
      <c r="B45" s="1"/>
    </row>
    <row r="46" spans="1:11" x14ac:dyDescent="0.2">
      <c r="A46" s="1"/>
      <c r="B46" s="1"/>
    </row>
    <row r="47" spans="1:11" x14ac:dyDescent="0.2">
      <c r="A47" s="1"/>
      <c r="B47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51A1-CB57-4F51-8525-17447D089A3C}">
  <dimension ref="A1:G9"/>
  <sheetViews>
    <sheetView workbookViewId="0">
      <selection activeCell="B13" sqref="B13"/>
    </sheetView>
  </sheetViews>
  <sheetFormatPr defaultRowHeight="15" x14ac:dyDescent="0.25"/>
  <cols>
    <col min="1" max="1" width="40" customWidth="1"/>
    <col min="2" max="2" width="55.42578125" bestFit="1" customWidth="1"/>
    <col min="3" max="3" width="23" customWidth="1"/>
    <col min="4" max="4" width="12.7109375" customWidth="1"/>
    <col min="5" max="5" width="13.42578125" customWidth="1"/>
    <col min="6" max="7" width="10.42578125" bestFit="1" customWidth="1"/>
  </cols>
  <sheetData>
    <row r="1" spans="1:7" x14ac:dyDescent="0.25">
      <c r="A1" s="61" t="s">
        <v>3944</v>
      </c>
      <c r="B1" s="61" t="s">
        <v>3945</v>
      </c>
      <c r="C1" s="61">
        <v>2024</v>
      </c>
      <c r="D1" s="61">
        <v>2023</v>
      </c>
      <c r="E1" s="61">
        <v>2022</v>
      </c>
      <c r="F1" s="61">
        <v>2021</v>
      </c>
      <c r="G1" s="61">
        <v>2020</v>
      </c>
    </row>
    <row r="2" spans="1:7" x14ac:dyDescent="0.25">
      <c r="A2" s="61" t="s">
        <v>3946</v>
      </c>
      <c r="B2" s="61" t="s">
        <v>3947</v>
      </c>
      <c r="C2" s="62">
        <f>RZIS!Q61/Aktywa!K96</f>
        <v>7.6353282664271688E-2</v>
      </c>
      <c r="D2" s="62">
        <f>RZIS!J61/Aktywa!G96</f>
        <v>0.12618051748499909</v>
      </c>
      <c r="E2" s="62">
        <f>RZIS!C61/Aktywa!C96</f>
        <v>0.19447078002270773</v>
      </c>
      <c r="F2" s="62">
        <f>RZIS!G61/Aktywa!D96</f>
        <v>0.11498531804318267</v>
      </c>
      <c r="G2" s="62">
        <f>RZIS!H61/Aktywa!E96</f>
        <v>0.14592553420279863</v>
      </c>
    </row>
    <row r="3" spans="1:7" x14ac:dyDescent="0.25">
      <c r="A3" s="61" t="s">
        <v>3948</v>
      </c>
      <c r="B3" s="61" t="s">
        <v>3949</v>
      </c>
      <c r="C3" s="62">
        <f>RZIS!Q61/RZIS!Q9</f>
        <v>2.0397382642778485E-2</v>
      </c>
      <c r="D3" s="62">
        <f>RZIS!J61/RZIS!J9</f>
        <v>3.057894907773271E-2</v>
      </c>
      <c r="E3" s="62">
        <f>RZIS!C61/RZIS!C9</f>
        <v>4.9433355593550429E-2</v>
      </c>
      <c r="F3" s="62">
        <f>RZIS!G61/RZIS!G9</f>
        <v>3.0578949077732655E-2</v>
      </c>
      <c r="G3" s="62">
        <f>RZIS!H61/RZIS!H9</f>
        <v>7.8727031726900279E-2</v>
      </c>
    </row>
    <row r="4" spans="1:7" x14ac:dyDescent="0.25">
      <c r="A4" s="61" t="s">
        <v>3950</v>
      </c>
      <c r="B4" s="61" t="s">
        <v>3951</v>
      </c>
      <c r="C4" s="63">
        <f>Aktywa!K76/Pasywa!K39</f>
        <v>6.5724837899328564E-2</v>
      </c>
      <c r="D4" s="63">
        <f>Aktywa!G76/Pasywa!G39</f>
        <v>0.14803416187838797</v>
      </c>
      <c r="E4" s="63">
        <f>Aktywa!C76/Pasywa!C39</f>
        <v>0.51735576930626581</v>
      </c>
      <c r="F4" s="63">
        <f>Aktywa!D76/Pasywa!D39</f>
        <v>0.59783056257723977</v>
      </c>
      <c r="G4" s="63">
        <f>Aktywa!E76/Pasywa!E39</f>
        <v>0.83693312721354984</v>
      </c>
    </row>
    <row r="5" spans="1:7" x14ac:dyDescent="0.25">
      <c r="A5" s="61" t="s">
        <v>3952</v>
      </c>
      <c r="B5" s="61" t="s">
        <v>3953</v>
      </c>
      <c r="C5" s="63">
        <f>Pasywa!K9/Pasywa!K68</f>
        <v>0.30572937977816317</v>
      </c>
      <c r="D5" s="63">
        <f>Pasywa!G9/Pasywa!G68</f>
        <v>0.34011934498689184</v>
      </c>
      <c r="E5" s="63">
        <f>Pasywa!C9/Pasywa!C68</f>
        <v>0.38701914644048679</v>
      </c>
      <c r="F5" s="63">
        <f>Pasywa!D9/Pasywa!D68</f>
        <v>0.3710944531890415</v>
      </c>
      <c r="G5" s="63">
        <f>Pasywa!E9/Pasywa!E68</f>
        <v>0.4025484338382781</v>
      </c>
    </row>
    <row r="6" spans="1:7" x14ac:dyDescent="0.25">
      <c r="A6" s="95" t="s">
        <v>3954</v>
      </c>
      <c r="B6" s="61" t="s">
        <v>3955</v>
      </c>
      <c r="C6" s="62">
        <f>RZIS!Q61/Pasywa!K9</f>
        <v>0.24974139782965055</v>
      </c>
      <c r="D6" s="62">
        <f>RZIS!J61/Pasywa!G9</f>
        <v>0.37098894651188413</v>
      </c>
      <c r="E6" s="62">
        <f>RZIS!C61/Pasywa!C9</f>
        <v>0.50248361563324395</v>
      </c>
      <c r="F6" s="61"/>
      <c r="G6" s="61"/>
    </row>
    <row r="7" spans="1:7" x14ac:dyDescent="0.25">
      <c r="A7" s="95" t="s">
        <v>3956</v>
      </c>
      <c r="B7" s="61" t="s">
        <v>3957</v>
      </c>
      <c r="C7" s="62">
        <f>(RZIS!Q36*0.81)/(Pasywa!K9-Aktywa!K89)</f>
        <v>0.21216265721035429</v>
      </c>
      <c r="D7" s="62">
        <f>(RZIS!J36*0.81)/(Pasywa!G9-Aktywa!G89)</f>
        <v>0.34266824680114427</v>
      </c>
      <c r="E7" s="62"/>
      <c r="F7" s="61"/>
      <c r="G7" s="61"/>
    </row>
    <row r="9" spans="1:7" x14ac:dyDescent="0.25">
      <c r="D9" s="96">
        <f>RZIS!J57/RZIS!J56</f>
        <v>1.8360108773142984E-2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P xmlns="a75ff62d-e959-4101-9811-ed6e926dda58" xsi:nil="true"/>
    <data2 xmlns="a75ff62d-e959-4101-9811-ed6e926dda58" xsi:nil="true"/>
    <Data xmlns="a75ff62d-e959-4101-9811-ed6e926dda58" xsi:nil="true"/>
    <_Flow_SignoffStatus xmlns="a75ff62d-e959-4101-9811-ed6e926dda58" xsi:nil="true"/>
    <Docelowi_x0020_odbiorcy xmlns="a75ff62d-e959-4101-9811-ed6e926dda58" xsi:nil="true"/>
    <Datadodania xmlns="a75ff62d-e959-4101-9811-ed6e926dda58" xsi:nil="true"/>
    <Darta xmlns="a75ff62d-e959-4101-9811-ed6e926dda58" xsi:nil="true"/>
    <Pozosta_x0142_e xmlns="a75ff62d-e959-4101-9811-ed6e926dda58" xsi:nil="true"/>
    <lcf76f155ced4ddcb4097134ff3c332f xmlns="a75ff62d-e959-4101-9811-ed6e926dda58">
      <Terms xmlns="http://schemas.microsoft.com/office/infopath/2007/PartnerControls"/>
    </lcf76f155ced4ddcb4097134ff3c332f>
    <TaxCatchAll xmlns="02e7abf1-ef87-447d-beae-dbeebf0d86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7BE5FA5AA3C40BDB1DFE9D6B388D0" ma:contentTypeVersion="29" ma:contentTypeDescription="Utwórz nowy dokument." ma:contentTypeScope="" ma:versionID="77eb233e9acdb33c886bf09b50201a02">
  <xsd:schema xmlns:xsd="http://www.w3.org/2001/XMLSchema" xmlns:xs="http://www.w3.org/2001/XMLSchema" xmlns:p="http://schemas.microsoft.com/office/2006/metadata/properties" xmlns:ns2="a75ff62d-e959-4101-9811-ed6e926dda58" xmlns:ns3="02e7abf1-ef87-447d-beae-dbeebf0d864d" targetNamespace="http://schemas.microsoft.com/office/2006/metadata/properties" ma:root="true" ma:fieldsID="c291ec72912cca9be537b2140b9f4c3e" ns2:_="" ns3:_="">
    <xsd:import namespace="a75ff62d-e959-4101-9811-ed6e926dda58"/>
    <xsd:import namespace="02e7abf1-ef87-447d-beae-dbeebf0d8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ocelowi_x0020_odbiorcy" minOccurs="0"/>
                <xsd:element ref="ns2:Pozosta_x0142_e" minOccurs="0"/>
                <xsd:element ref="ns2:_Flow_SignoffStatus" minOccurs="0"/>
                <xsd:element ref="ns2:Data" minOccurs="0"/>
                <xsd:element ref="ns2:MediaServiceGenerationTime" minOccurs="0"/>
                <xsd:element ref="ns2:MediaServiceEventHashCode" minOccurs="0"/>
                <xsd:element ref="ns2:Datadodania" minOccurs="0"/>
                <xsd:element ref="ns2:Darta" minOccurs="0"/>
                <xsd:element ref="ns2:data2" minOccurs="0"/>
                <xsd:element ref="ns2:MediaServiceAutoKeyPoints" minOccurs="0"/>
                <xsd:element ref="ns2:MediaServiceKeyPoints" minOccurs="0"/>
                <xsd:element ref="ns2:LP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ff62d-e959-4101-9811-ed6e926dda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Docelowi_x0020_odbiorcy" ma:index="16" nillable="true" ma:displayName="Docelowi odbiorcy" ma:internalName="Docelowi_x0020_odbiorcy">
      <xsd:simpleType>
        <xsd:restriction base="dms:Unknown"/>
      </xsd:simpleType>
    </xsd:element>
    <xsd:element name="Pozosta_x0142_e" ma:index="17" nillable="true" ma:displayName="Pozostałe" ma:format="Dropdown" ma:internalName="Pozosta_x0142_e">
      <xsd:simpleType>
        <xsd:restriction base="dms:Text">
          <xsd:maxLength value="255"/>
        </xsd:restriction>
      </xsd:simpleType>
    </xsd:element>
    <xsd:element name="_Flow_SignoffStatus" ma:index="18" nillable="true" ma:displayName="Stan zatwierdzenia" ma:internalName="Stan_x0020_zatwierdzenia">
      <xsd:simpleType>
        <xsd:restriction base="dms:Text"/>
      </xsd:simpleType>
    </xsd:element>
    <xsd:element name="Data" ma:index="19" nillable="true" ma:displayName="Data" ma:format="DateOnly" ma:internalName="Data">
      <xsd:simpleType>
        <xsd:restriction base="dms:DateTim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Datadodania" ma:index="22" nillable="true" ma:displayName="Data dodania" ma:format="DateOnly" ma:internalName="Datadodania">
      <xsd:simpleType>
        <xsd:restriction base="dms:DateTime"/>
      </xsd:simpleType>
    </xsd:element>
    <xsd:element name="Darta" ma:index="23" nillable="true" ma:displayName="Darta" ma:format="DateOnly" ma:internalName="Darta">
      <xsd:simpleType>
        <xsd:restriction base="dms:DateTime"/>
      </xsd:simpleType>
    </xsd:element>
    <xsd:element name="data2" ma:index="24" nillable="true" ma:displayName="data2" ma:format="DateOnly" ma:internalName="data2">
      <xsd:simpleType>
        <xsd:restriction base="dms:DateTim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P" ma:index="27" nillable="true" ma:displayName="LP" ma:format="Dropdown" ma:internalName="LP" ma:percentage="FALSE">
      <xsd:simpleType>
        <xsd:restriction base="dms:Number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Tagi obrazów" ma:readOnly="false" ma:fieldId="{5cf76f15-5ced-4ddc-b409-7134ff3c332f}" ma:taxonomyMulti="true" ma:sspId="4b720fe6-ca05-4c90-9aae-d3809180e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7abf1-ef87-447d-beae-dbeebf0d8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88a2ddb6-8cec-46da-9e9f-5831484f037f}" ma:internalName="TaxCatchAll" ma:showField="CatchAllData" ma:web="02e7abf1-ef87-447d-beae-dbeebf0d8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66740-C89B-45C5-89DF-8596E078444B}">
  <ds:schemaRefs>
    <ds:schemaRef ds:uri="http://schemas.microsoft.com/office/2006/metadata/properties"/>
    <ds:schemaRef ds:uri="http://schemas.microsoft.com/office/infopath/2007/PartnerControls"/>
    <ds:schemaRef ds:uri="a75ff62d-e959-4101-9811-ed6e926dda58"/>
    <ds:schemaRef ds:uri="02e7abf1-ef87-447d-beae-dbeebf0d864d"/>
  </ds:schemaRefs>
</ds:datastoreItem>
</file>

<file path=customXml/itemProps2.xml><?xml version="1.0" encoding="utf-8"?>
<ds:datastoreItem xmlns:ds="http://schemas.openxmlformats.org/officeDocument/2006/customXml" ds:itemID="{BB7D1E3F-FA53-44D0-A755-063C4EB31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E2FE6-C585-4A41-BC72-C6EE4AE89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ff62d-e959-4101-9811-ed6e926dda58"/>
    <ds:schemaRef ds:uri="02e7abf1-ef87-447d-beae-dbeebf0d8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Aktywa</vt:lpstr>
      <vt:lpstr>Pasywa</vt:lpstr>
      <vt:lpstr>RZIS</vt:lpstr>
      <vt:lpstr>ZZwKW</vt:lpstr>
      <vt:lpstr>RPP</vt:lpstr>
      <vt:lpstr>CIT8</vt:lpstr>
      <vt:lpstr>Podatek odroczony</vt:lpstr>
      <vt:lpstr>Wskaźniki</vt:lpstr>
      <vt:lpstr>Pasywa!Obszar_wydruku</vt:lpstr>
      <vt:lpstr>RZIS!Obszar_wydruku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Krzysztof.Gargas</dc:creator>
  <cp:keywords/>
  <dc:description/>
  <cp:lastModifiedBy>Zuzanna Rychlik</cp:lastModifiedBy>
  <cp:revision/>
  <dcterms:created xsi:type="dcterms:W3CDTF">2021-01-27T21:41:06Z</dcterms:created>
  <dcterms:modified xsi:type="dcterms:W3CDTF">2025-05-29T12:20:09Z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0x010100F5A7BE5FA5AA3C40BDB1DFE9D6B388D0</vt:lpwstr>
  </property>
  <property fmtid="{D5CDD505-2E9C-101B-9397-08002B2CF9AE}" pid="3" name="MediaServiceImageTags">
    <vt:lpwstr/>
  </property>
</Properties>
</file>